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VISAR AUDITORES\INFORMES\PROPUESTAS PERSONALES\CONTABILIDAD MUTUAL\contabilidad 2022\estados financieros 2022\diciembre\"/>
    </mc:Choice>
  </mc:AlternateContent>
  <xr:revisionPtr revIDLastSave="0" documentId="13_ncr:1_{010FB232-E028-48AE-B59E-8269F4B28E66}" xr6:coauthVersionLast="47" xr6:coauthVersionMax="47" xr10:uidLastSave="{00000000-0000-0000-0000-000000000000}"/>
  <bookViews>
    <workbookView xWindow="-108" yWindow="-108" windowWidth="23256" windowHeight="12576" tabRatio="888" activeTab="1" xr2:uid="{00000000-000D-0000-FFFF-FFFF00000000}"/>
  </bookViews>
  <sheets>
    <sheet name="ESTADO SITUACION FINANCIERA" sheetId="2" r:id="rId1"/>
    <sheet name="ESTADO RESULTADO" sheetId="3" r:id="rId2"/>
    <sheet name="balance diciembre 2022" sheetId="1" r:id="rId3"/>
    <sheet name="balance diciembre 2021" sheetId="4" r:id="rId4"/>
    <sheet name="bal tercero" sheetId="9" r:id="rId5"/>
    <sheet name="PRESUPUESTO" sheetId="8" r:id="rId6"/>
    <sheet name="cxc" sheetId="5" r:id="rId7"/>
    <sheet name="cxp" sheetId="6" r:id="rId8"/>
  </sheets>
  <externalReferences>
    <externalReference r:id="rId9"/>
  </externalReferences>
  <definedNames>
    <definedName name="_xlnm._FilterDatabase" localSheetId="3" hidden="1">'balance diciembre 2021'!$A$5:$H$111</definedName>
    <definedName name="_xlnm._FilterDatabase" localSheetId="2" hidden="1">'balance diciembre 2022'!$A$5:$H$100</definedName>
    <definedName name="_xlnm._FilterDatabase" localSheetId="6" hidden="1">cxc!$A$5:$I$314</definedName>
    <definedName name="_xlnm._FilterDatabase" localSheetId="7" hidden="1">cxp!$A$5:$I$171</definedName>
    <definedName name="_xlnm.Print_Area" localSheetId="1">'ESTADO RESULTADO'!$C$2:$H$45</definedName>
    <definedName name="_xlnm.Print_Area" localSheetId="0">'ESTADO SITUACION FINANCIERA'!$B$2:$G$48</definedName>
  </definedNames>
  <calcPr calcId="191029" iterate="1"/>
</workbook>
</file>

<file path=xl/calcChain.xml><?xml version="1.0" encoding="utf-8"?>
<calcChain xmlns="http://schemas.openxmlformats.org/spreadsheetml/2006/main">
  <c r="F21" i="3" l="1"/>
  <c r="L19" i="3"/>
  <c r="E27" i="3"/>
  <c r="E17" i="3"/>
  <c r="E15" i="3"/>
  <c r="J19" i="3"/>
  <c r="J8" i="3"/>
  <c r="K28" i="2"/>
  <c r="I28" i="2"/>
  <c r="D23" i="2"/>
  <c r="I112" i="4"/>
  <c r="J79" i="4"/>
  <c r="J66" i="4"/>
  <c r="M23" i="8" l="1"/>
  <c r="K30" i="8"/>
  <c r="K25" i="8"/>
  <c r="K24" i="8"/>
  <c r="K23" i="8"/>
  <c r="K22" i="8"/>
  <c r="K20" i="8"/>
  <c r="K19" i="8"/>
  <c r="K12" i="8"/>
  <c r="K11" i="8"/>
  <c r="K9" i="8"/>
  <c r="J30" i="8"/>
  <c r="J25" i="8"/>
  <c r="J24" i="8"/>
  <c r="J23" i="8"/>
  <c r="J22" i="8"/>
  <c r="J20" i="8"/>
  <c r="J19" i="8"/>
  <c r="J12" i="8"/>
  <c r="J11" i="8"/>
  <c r="J9" i="8"/>
  <c r="H32" i="8"/>
  <c r="H31" i="8"/>
  <c r="H30" i="8"/>
  <c r="H28" i="8"/>
  <c r="H27" i="8"/>
  <c r="H26" i="8"/>
  <c r="H25" i="8"/>
  <c r="H24" i="8"/>
  <c r="H23" i="8"/>
  <c r="H22" i="8"/>
  <c r="H20" i="8"/>
  <c r="H19" i="8"/>
  <c r="H18" i="8"/>
  <c r="H17" i="8"/>
  <c r="H16" i="8"/>
  <c r="H13" i="8"/>
  <c r="H12" i="8"/>
  <c r="H11" i="8"/>
  <c r="H10" i="8"/>
  <c r="H9" i="8"/>
  <c r="H8" i="8"/>
  <c r="D10" i="8"/>
  <c r="D7" i="8"/>
  <c r="M18" i="8" l="1"/>
  <c r="M21" i="8"/>
  <c r="D14" i="2"/>
  <c r="G14" i="2" s="1"/>
  <c r="F33" i="3"/>
  <c r="F32" i="3"/>
  <c r="F26" i="3"/>
  <c r="F31" i="3"/>
  <c r="F30" i="3"/>
  <c r="L8" i="3"/>
  <c r="F16" i="3"/>
  <c r="F29" i="3" l="1"/>
  <c r="O18" i="8"/>
  <c r="P18" i="8" s="1"/>
  <c r="N18" i="8"/>
  <c r="N19" i="8" s="1"/>
  <c r="M20" i="8" s="1"/>
  <c r="M22" i="8" s="1"/>
  <c r="F14" i="2"/>
  <c r="D13" i="2"/>
  <c r="E32" i="2"/>
  <c r="G18" i="8"/>
  <c r="H25" i="3"/>
  <c r="G25" i="3"/>
  <c r="L19" i="8" l="1"/>
  <c r="M19" i="8" s="1"/>
  <c r="Q19" i="8" s="1"/>
  <c r="Q20" i="8" s="1"/>
  <c r="G13" i="2"/>
  <c r="F13" i="2"/>
  <c r="Y32" i="8"/>
  <c r="W33" i="8"/>
  <c r="W31" i="8"/>
  <c r="G26" i="8"/>
  <c r="G24" i="8"/>
  <c r="G23" i="8"/>
  <c r="S12" i="8"/>
  <c r="T12" i="8" s="1"/>
  <c r="U12" i="8" s="1"/>
  <c r="G19" i="8"/>
  <c r="G17" i="8"/>
  <c r="R3" i="8"/>
  <c r="C29" i="8"/>
  <c r="E20" i="8"/>
  <c r="E22" i="8"/>
  <c r="E17" i="8"/>
  <c r="E23" i="8"/>
  <c r="D16" i="8"/>
  <c r="E16" i="8" l="1"/>
  <c r="I9" i="2"/>
  <c r="K9" i="2" l="1"/>
  <c r="E33" i="3" l="1"/>
  <c r="D39" i="2"/>
  <c r="D32" i="2"/>
  <c r="E30" i="2"/>
  <c r="E30" i="3"/>
  <c r="E24" i="3"/>
  <c r="I16" i="8" s="1"/>
  <c r="E23" i="3"/>
  <c r="I17" i="8" s="1"/>
  <c r="E22" i="3"/>
  <c r="I21" i="8" s="1"/>
  <c r="E21" i="3"/>
  <c r="I18" i="8" s="1"/>
  <c r="F36" i="3"/>
  <c r="F27" i="3"/>
  <c r="F24" i="3"/>
  <c r="F23" i="3"/>
  <c r="F22" i="3"/>
  <c r="F15" i="3"/>
  <c r="F12" i="3"/>
  <c r="F11" i="3"/>
  <c r="F10" i="3"/>
  <c r="J18" i="8" l="1"/>
  <c r="K18" i="8"/>
  <c r="K17" i="8"/>
  <c r="J17" i="8"/>
  <c r="J16" i="8"/>
  <c r="K16" i="8"/>
  <c r="H31" i="3"/>
  <c r="H27" i="3"/>
  <c r="H26" i="3"/>
  <c r="G26" i="3"/>
  <c r="H30" i="3"/>
  <c r="H23" i="3"/>
  <c r="G23" i="3"/>
  <c r="H24" i="3"/>
  <c r="G24" i="3"/>
  <c r="D18" i="8"/>
  <c r="E18" i="8" s="1"/>
  <c r="H21" i="3"/>
  <c r="G21" i="3"/>
  <c r="H32" i="3"/>
  <c r="G32" i="3"/>
  <c r="D21" i="8"/>
  <c r="E21" i="8" s="1"/>
  <c r="H22" i="3"/>
  <c r="G22" i="3"/>
  <c r="H33" i="3"/>
  <c r="G33" i="3"/>
  <c r="E29" i="3"/>
  <c r="I26" i="8" s="1"/>
  <c r="D40" i="2"/>
  <c r="E40" i="2"/>
  <c r="J26" i="8" l="1"/>
  <c r="K26" i="8"/>
  <c r="I29" i="8"/>
  <c r="D29" i="8"/>
  <c r="G21" i="8"/>
  <c r="H21" i="8" s="1"/>
  <c r="E37" i="2"/>
  <c r="E31" i="2"/>
  <c r="E29" i="2"/>
  <c r="E28" i="2"/>
  <c r="E23" i="2"/>
  <c r="E22" i="2"/>
  <c r="E21" i="2"/>
  <c r="E20" i="2"/>
  <c r="E19" i="2"/>
  <c r="E18" i="2"/>
  <c r="E12" i="2"/>
  <c r="E11" i="2"/>
  <c r="N36" i="2"/>
  <c r="O36" i="2" s="1"/>
  <c r="D30" i="2"/>
  <c r="J21" i="8" l="1"/>
  <c r="K21" i="8"/>
  <c r="G29" i="8"/>
  <c r="H29" i="8" s="1"/>
  <c r="J29" i="8" s="1"/>
  <c r="E33" i="2"/>
  <c r="N34" i="2"/>
  <c r="K29" i="8" l="1"/>
  <c r="H13" i="3"/>
  <c r="G13" i="3"/>
  <c r="G36" i="2"/>
  <c r="F36" i="2"/>
  <c r="F14" i="3"/>
  <c r="G36" i="3"/>
  <c r="H36" i="3" s="1"/>
  <c r="G31" i="3"/>
  <c r="G27" i="3"/>
  <c r="G30" i="3" l="1"/>
  <c r="I13" i="8"/>
  <c r="E12" i="3"/>
  <c r="E11" i="3"/>
  <c r="E10" i="3"/>
  <c r="E17" i="2"/>
  <c r="D37" i="2"/>
  <c r="D31" i="2"/>
  <c r="D29" i="2"/>
  <c r="D28" i="2"/>
  <c r="D22" i="2"/>
  <c r="D21" i="2"/>
  <c r="D20" i="2"/>
  <c r="D19" i="2"/>
  <c r="D18" i="2"/>
  <c r="D17" i="2"/>
  <c r="J13" i="8" l="1"/>
  <c r="K13" i="8"/>
  <c r="I8" i="8"/>
  <c r="I10" i="8"/>
  <c r="I7" i="8"/>
  <c r="G7" i="8"/>
  <c r="H7" i="8" s="1"/>
  <c r="E7" i="8"/>
  <c r="G8" i="8"/>
  <c r="E8" i="8"/>
  <c r="D33" i="2"/>
  <c r="H12" i="3"/>
  <c r="G12" i="3"/>
  <c r="E14" i="3"/>
  <c r="G15" i="3"/>
  <c r="H15" i="3"/>
  <c r="G11" i="3"/>
  <c r="H11" i="3"/>
  <c r="H10" i="3"/>
  <c r="G10" i="3"/>
  <c r="H16" i="3"/>
  <c r="G16" i="3"/>
  <c r="G17" i="2"/>
  <c r="F17" i="2"/>
  <c r="G21" i="2"/>
  <c r="F21" i="2"/>
  <c r="G20" i="2"/>
  <c r="F20" i="2"/>
  <c r="F18" i="2"/>
  <c r="G18" i="2"/>
  <c r="F22" i="2"/>
  <c r="G22" i="2"/>
  <c r="F19" i="2"/>
  <c r="G19" i="2"/>
  <c r="G23" i="2"/>
  <c r="F23" i="2"/>
  <c r="D16" i="2"/>
  <c r="D12" i="2"/>
  <c r="D11" i="2"/>
  <c r="H29" i="3"/>
  <c r="E20" i="3"/>
  <c r="F9" i="3"/>
  <c r="E9" i="3"/>
  <c r="G37" i="2"/>
  <c r="G31" i="2"/>
  <c r="G29" i="2"/>
  <c r="F28" i="2"/>
  <c r="E16" i="2"/>
  <c r="J10" i="8" l="1"/>
  <c r="K10" i="8"/>
  <c r="K8" i="8"/>
  <c r="V8" i="8" s="1"/>
  <c r="J8" i="8"/>
  <c r="K7" i="8"/>
  <c r="J7" i="8"/>
  <c r="I14" i="8"/>
  <c r="G14" i="8"/>
  <c r="H14" i="8" s="1"/>
  <c r="D10" i="2"/>
  <c r="E19" i="3"/>
  <c r="E35" i="3"/>
  <c r="F29" i="2"/>
  <c r="G29" i="3"/>
  <c r="H9" i="3"/>
  <c r="G9" i="3"/>
  <c r="H14" i="3"/>
  <c r="G14" i="3"/>
  <c r="F31" i="2"/>
  <c r="G16" i="2"/>
  <c r="F16" i="2"/>
  <c r="F37" i="2"/>
  <c r="G28" i="2"/>
  <c r="F12" i="2"/>
  <c r="G12" i="2"/>
  <c r="F11" i="2"/>
  <c r="G11" i="2"/>
  <c r="F20" i="3"/>
  <c r="F35" i="3" s="1"/>
  <c r="E8" i="3"/>
  <c r="M14" i="8" s="1"/>
  <c r="F8" i="3"/>
  <c r="M8" i="3" s="1"/>
  <c r="E34" i="2"/>
  <c r="L28" i="2" s="1"/>
  <c r="E10" i="2"/>
  <c r="E24" i="2" s="1"/>
  <c r="E25" i="2" s="1"/>
  <c r="L9" i="2" s="1"/>
  <c r="J14" i="8" l="1"/>
  <c r="K14" i="8"/>
  <c r="K19" i="3"/>
  <c r="N29" i="8"/>
  <c r="O29" i="8" s="1"/>
  <c r="N14" i="8"/>
  <c r="F19" i="3"/>
  <c r="M19" i="3" s="1"/>
  <c r="F37" i="3"/>
  <c r="F38" i="3" s="1"/>
  <c r="G40" i="3" s="1"/>
  <c r="H20" i="3"/>
  <c r="G33" i="8"/>
  <c r="H33" i="8" s="1"/>
  <c r="E48" i="3"/>
  <c r="K8" i="3"/>
  <c r="F48" i="3"/>
  <c r="G20" i="3"/>
  <c r="H8" i="3"/>
  <c r="G8" i="3"/>
  <c r="D34" i="2"/>
  <c r="F33" i="2"/>
  <c r="G33" i="2"/>
  <c r="D24" i="2"/>
  <c r="G10" i="2"/>
  <c r="F10" i="2"/>
  <c r="E37" i="3"/>
  <c r="G19" i="3" l="1"/>
  <c r="H19" i="3" s="1"/>
  <c r="K33" i="8"/>
  <c r="J33" i="8"/>
  <c r="O34" i="2"/>
  <c r="J28" i="2"/>
  <c r="E38" i="2"/>
  <c r="G35" i="3"/>
  <c r="H35" i="3" s="1"/>
  <c r="E38" i="3"/>
  <c r="G37" i="3"/>
  <c r="H37" i="3" s="1"/>
  <c r="D25" i="2"/>
  <c r="J9" i="2" s="1"/>
  <c r="G24" i="2"/>
  <c r="F24" i="2"/>
  <c r="G34" i="2"/>
  <c r="F34" i="2"/>
  <c r="E41" i="3" l="1"/>
  <c r="E40" i="3"/>
  <c r="E41" i="2"/>
  <c r="E42" i="2" s="1"/>
  <c r="E44" i="2" s="1"/>
  <c r="D38" i="2"/>
  <c r="D41" i="2" s="1"/>
  <c r="D42" i="2" s="1"/>
  <c r="D44" i="2" s="1"/>
  <c r="G38" i="3"/>
  <c r="H38" i="3" s="1"/>
  <c r="G25" i="2"/>
  <c r="F25" i="2"/>
  <c r="N32" i="2" l="1"/>
  <c r="L32" i="2"/>
  <c r="F38" i="2"/>
  <c r="G38" i="2"/>
  <c r="O32" i="2" l="1"/>
  <c r="G41" i="2"/>
  <c r="F41" i="2"/>
  <c r="G42" i="2" l="1"/>
  <c r="F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valderrama</author>
  </authors>
  <commentList>
    <comment ref="D13" authorId="0" shapeId="0" xr:uid="{42199C6D-BDD6-4130-B030-BDDEF20DDA7A}">
      <text>
        <r>
          <rPr>
            <b/>
            <sz val="9"/>
            <color indexed="81"/>
            <rFont val="Tahoma"/>
            <family val="2"/>
          </rPr>
          <t>ivan valderrama:</t>
        </r>
        <r>
          <rPr>
            <sz val="9"/>
            <color indexed="81"/>
            <rFont val="Tahoma"/>
            <family val="2"/>
          </rPr>
          <t xml:space="preserve">
SE CONSTITUYO EN MARZO DE 2022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valderrama</author>
  </authors>
  <commentList>
    <comment ref="I12" authorId="0" shapeId="0" xr:uid="{F2F5F94F-E25E-4168-B24F-6B7060F48AD7}">
      <text>
        <r>
          <rPr>
            <b/>
            <sz val="9"/>
            <color indexed="81"/>
            <rFont val="Tahoma"/>
            <family val="2"/>
          </rPr>
          <t>ivan valderrama:</t>
        </r>
        <r>
          <rPr>
            <sz val="9"/>
            <color indexed="81"/>
            <rFont val="Tahoma"/>
            <family val="2"/>
          </rPr>
          <t xml:space="preserve">
SE REGISTRA EL VANCIMIENTO DEL TIEMPO PACTADO
</t>
        </r>
      </text>
    </comment>
  </commentList>
</comments>
</file>

<file path=xl/sharedStrings.xml><?xml version="1.0" encoding="utf-8"?>
<sst xmlns="http://schemas.openxmlformats.org/spreadsheetml/2006/main" count="8198" uniqueCount="642">
  <si>
    <t>Balance de prueba general</t>
  </si>
  <si>
    <t>ASOCIACION MUTUAL MAGISTERIAL</t>
  </si>
  <si>
    <t>901013882</t>
  </si>
  <si>
    <t>Nivel</t>
  </si>
  <si>
    <t>Transaccional</t>
  </si>
  <si>
    <t>Código cuenta contable</t>
  </si>
  <si>
    <t>Nombre Cuenta contable</t>
  </si>
  <si>
    <t>Saldo Inicial</t>
  </si>
  <si>
    <t>Movimiento Débito</t>
  </si>
  <si>
    <t>Movimiento Crédito</t>
  </si>
  <si>
    <t>Saldo final</t>
  </si>
  <si>
    <t>Clase</t>
  </si>
  <si>
    <t>No</t>
  </si>
  <si>
    <t>Activo</t>
  </si>
  <si>
    <t>Grupo</t>
  </si>
  <si>
    <t>Efectivo y equivalentes de efectivo</t>
  </si>
  <si>
    <t>Cuenta</t>
  </si>
  <si>
    <t>Caja</t>
  </si>
  <si>
    <t>Subcuenta</t>
  </si>
  <si>
    <t>Caja general</t>
  </si>
  <si>
    <t>Auxiliar</t>
  </si>
  <si>
    <t>Sí</t>
  </si>
  <si>
    <t>Bancos</t>
  </si>
  <si>
    <t>Moneda nacional</t>
  </si>
  <si>
    <t>cuenta puente de bancolombia pdte por identificar</t>
  </si>
  <si>
    <t>Deudores comerciales y otras cuentas por cobrar</t>
  </si>
  <si>
    <t>Clientes nacionales</t>
  </si>
  <si>
    <t>Clientes sin identificar</t>
  </si>
  <si>
    <t>Cuentas por cobrar asociados</t>
  </si>
  <si>
    <t>Cuota de sostenibilidad</t>
  </si>
  <si>
    <t>Cuota ahorro permanente</t>
  </si>
  <si>
    <t>Ahorro a la vista</t>
  </si>
  <si>
    <t>Intereses prestamos</t>
  </si>
  <si>
    <t>Cuenta por cobrar Capital</t>
  </si>
  <si>
    <t>Anticipos y avances</t>
  </si>
  <si>
    <t>A proveedores</t>
  </si>
  <si>
    <t>A trabajadores</t>
  </si>
  <si>
    <t>Otros</t>
  </si>
  <si>
    <t>Pasivo</t>
  </si>
  <si>
    <t>Pasivos financieros</t>
  </si>
  <si>
    <t>Cuentas por pagar asociados</t>
  </si>
  <si>
    <t>AHORRO PERMANENTE</t>
  </si>
  <si>
    <t>Proveedores</t>
  </si>
  <si>
    <t>Proveedores nacionales</t>
  </si>
  <si>
    <t>Acreedores comerciales y otras cuentas por pagar</t>
  </si>
  <si>
    <t>Costos y gastos por pagar</t>
  </si>
  <si>
    <t>Honorarios</t>
  </si>
  <si>
    <t>Pasivos no financieros</t>
  </si>
  <si>
    <t>Anticipos y avances recibidos</t>
  </si>
  <si>
    <t>De clientes</t>
  </si>
  <si>
    <t>Patrimonio</t>
  </si>
  <si>
    <t>Capital social</t>
  </si>
  <si>
    <t>Capital suscrito y pagado</t>
  </si>
  <si>
    <t>Capital autorizado</t>
  </si>
  <si>
    <t>Resultados de ejercicios anteriores</t>
  </si>
  <si>
    <t>Utilidades o excedentes acumulados</t>
  </si>
  <si>
    <t>4</t>
  </si>
  <si>
    <t>Ingresos</t>
  </si>
  <si>
    <t>41</t>
  </si>
  <si>
    <t>Ingresos de actividades ordinarias</t>
  </si>
  <si>
    <t>INGRESOS ASOCIADOS</t>
  </si>
  <si>
    <t>411001</t>
  </si>
  <si>
    <t>INGRESOS SOSTENIBILIDAD</t>
  </si>
  <si>
    <t>411003</t>
  </si>
  <si>
    <t>INTERESES PRESTAMOS</t>
  </si>
  <si>
    <t>ESTUDIOS DE CREDITO</t>
  </si>
  <si>
    <t>Devolución en ventas</t>
  </si>
  <si>
    <t>Devolución</t>
  </si>
  <si>
    <t>Devolución en servicios</t>
  </si>
  <si>
    <t>Otros ingresos de actividades ordinarias</t>
  </si>
  <si>
    <t>Financieros</t>
  </si>
  <si>
    <t>Intereses</t>
  </si>
  <si>
    <t>Intereses Bancarios</t>
  </si>
  <si>
    <t>5</t>
  </si>
  <si>
    <t>Gasto</t>
  </si>
  <si>
    <t>51</t>
  </si>
  <si>
    <t>Administrativos</t>
  </si>
  <si>
    <t>5110</t>
  </si>
  <si>
    <t>Diversos</t>
  </si>
  <si>
    <t>Otros gastos de actividades ordinarias</t>
  </si>
  <si>
    <t>5305</t>
  </si>
  <si>
    <t>Gastos bancarios</t>
  </si>
  <si>
    <t>Comisiones</t>
  </si>
  <si>
    <t>54</t>
  </si>
  <si>
    <t>Impuesto de renta y complementarios</t>
  </si>
  <si>
    <t>ESTADO DE SITUACIÓN FINANCIERA</t>
  </si>
  <si>
    <t>ASOCIACION MUTUAL MAGISTRAL</t>
  </si>
  <si>
    <t>NIT: 901.013.882-4</t>
  </si>
  <si>
    <t>Valor expresado en pesos Colombianos</t>
  </si>
  <si>
    <t>VARIACION ABSOLUTA</t>
  </si>
  <si>
    <t>VARACION %</t>
  </si>
  <si>
    <t>Nota</t>
  </si>
  <si>
    <t>Año 2021</t>
  </si>
  <si>
    <t>ACTIVO</t>
  </si>
  <si>
    <t>Activo Corriente</t>
  </si>
  <si>
    <t>13050501+131001</t>
  </si>
  <si>
    <t>Consignaciones pendientes de identificar</t>
  </si>
  <si>
    <t>Anticipos</t>
  </si>
  <si>
    <t>Total Activo Corriente</t>
  </si>
  <si>
    <t xml:space="preserve">Total Activo  </t>
  </si>
  <si>
    <t>PASIVO</t>
  </si>
  <si>
    <t>Ahorro permanente</t>
  </si>
  <si>
    <t>Total Pasivo Corriente</t>
  </si>
  <si>
    <t xml:space="preserve">Total Pasivo </t>
  </si>
  <si>
    <t>PATRIMONIO</t>
  </si>
  <si>
    <t>utilidad o perdida del ejercicio</t>
  </si>
  <si>
    <t>Total Patrimonio</t>
  </si>
  <si>
    <t>Total Pasivo + Patrimonio</t>
  </si>
  <si>
    <t>Representante legal</t>
  </si>
  <si>
    <t>Contador Público</t>
  </si>
  <si>
    <t>CC No. 88.159.948</t>
  </si>
  <si>
    <t>TP. 191057-T</t>
  </si>
  <si>
    <t>ESTADO DE RESULTADOS</t>
  </si>
  <si>
    <t>Nombre cuenta contable</t>
  </si>
  <si>
    <t>INGRESOS</t>
  </si>
  <si>
    <t>INGRESO ACTIVIDADES ORDINARIAS</t>
  </si>
  <si>
    <t>41350102</t>
  </si>
  <si>
    <t>ESTUDIO CREDITOS</t>
  </si>
  <si>
    <t>OTROS INGRESOS</t>
  </si>
  <si>
    <t>418002</t>
  </si>
  <si>
    <t>INTERESES BANCARIOS</t>
  </si>
  <si>
    <t>513520</t>
  </si>
  <si>
    <t>Procesamiento electrónico de datos</t>
  </si>
  <si>
    <t>513560</t>
  </si>
  <si>
    <t>Servicios generales de apoyo</t>
  </si>
  <si>
    <t>5140</t>
  </si>
  <si>
    <t>Gastos legales</t>
  </si>
  <si>
    <t>5155</t>
  </si>
  <si>
    <t>Gastos de viaje</t>
  </si>
  <si>
    <t>51952501</t>
  </si>
  <si>
    <t>Elementos de aseo y cafetería</t>
  </si>
  <si>
    <t>OTROS GASTOS</t>
  </si>
  <si>
    <t>intereses bacarios</t>
  </si>
  <si>
    <t>Otros gastos</t>
  </si>
  <si>
    <t>Utilidad Antes de impuestos</t>
  </si>
  <si>
    <t>Ivan Dario Valderrama G.</t>
  </si>
  <si>
    <t>RECUPERACION DE GASTOS</t>
  </si>
  <si>
    <t>cuentas</t>
  </si>
  <si>
    <t>Exedente del ejercicio</t>
  </si>
  <si>
    <t>Resultado de ejercicios anteriores</t>
  </si>
  <si>
    <t>Fondos Sociales</t>
  </si>
  <si>
    <t>Fondo de Educación</t>
  </si>
  <si>
    <t>Reservas</t>
  </si>
  <si>
    <t>Reservas obligatorias</t>
  </si>
  <si>
    <t>Reserva legal</t>
  </si>
  <si>
    <t>Asesoría técnica</t>
  </si>
  <si>
    <t>Contador</t>
  </si>
  <si>
    <t>Servicios</t>
  </si>
  <si>
    <t>Servicios - Procesamiento electrónico de datos</t>
  </si>
  <si>
    <t>Registro mercantil</t>
  </si>
  <si>
    <t>Útiles papelería y fotocopias</t>
  </si>
  <si>
    <t>Intereses de mora</t>
  </si>
  <si>
    <t>Gastos extraordinarios</t>
  </si>
  <si>
    <t>Impuestos asumidos</t>
  </si>
  <si>
    <t>Gravamen al movimiento financiero</t>
  </si>
  <si>
    <t>Excedente o perdida del ejercicio</t>
  </si>
  <si>
    <t>2021 CONFIRMACION</t>
  </si>
  <si>
    <t>2021 CONFIRMACION ACTIVO</t>
  </si>
  <si>
    <t>2021 CONFIRMACION PASIVO</t>
  </si>
  <si>
    <t>Pagos en línea</t>
  </si>
  <si>
    <t xml:space="preserve">CONCEPTO </t>
  </si>
  <si>
    <t xml:space="preserve">DETALLES </t>
  </si>
  <si>
    <t xml:space="preserve">Ingresos </t>
  </si>
  <si>
    <t xml:space="preserve">Administración </t>
  </si>
  <si>
    <t>Cuota de administración (estatutaria).</t>
  </si>
  <si>
    <t xml:space="preserve">Préstamos a asociados </t>
  </si>
  <si>
    <t xml:space="preserve">Intereses de la financiación de los préstamos. </t>
  </si>
  <si>
    <t>Donación.</t>
  </si>
  <si>
    <t xml:space="preserve">Egresos </t>
  </si>
  <si>
    <t xml:space="preserve">Cámara de Comercio de Bogotá </t>
  </si>
  <si>
    <t>Actualización de renovación de registro de entidades sin ánimo de lucro y registro de actas.</t>
  </si>
  <si>
    <t xml:space="preserve"> </t>
  </si>
  <si>
    <t xml:space="preserve">Central de calificación de riesgo financiero </t>
  </si>
  <si>
    <t>Pago de entidad de reporte de riesgo financiero.</t>
  </si>
  <si>
    <t xml:space="preserve">Honorarios contables </t>
  </si>
  <si>
    <t>Pagos honorarios de contador público.</t>
  </si>
  <si>
    <t xml:space="preserve">Papelería </t>
  </si>
  <si>
    <t xml:space="preserve">Gastos de oficina </t>
  </si>
  <si>
    <t xml:space="preserve">Transportes </t>
  </si>
  <si>
    <t>Movilidad y trámites de la Mutual.</t>
  </si>
  <si>
    <t xml:space="preserve">Programa de contabilidad </t>
  </si>
  <si>
    <t>Licencia de programa contable.</t>
  </si>
  <si>
    <t xml:space="preserve">Página WWW </t>
  </si>
  <si>
    <t>Publicidad formal para entidades sin ánimo de lucro.</t>
  </si>
  <si>
    <t xml:space="preserve">Oficina </t>
  </si>
  <si>
    <t>Gastos de oficina (varios)</t>
  </si>
  <si>
    <t xml:space="preserve">Gastos generales </t>
  </si>
  <si>
    <t xml:space="preserve">Gastos de bienestar social y cumplimiento del objeto </t>
  </si>
  <si>
    <t>Gerente</t>
  </si>
  <si>
    <t>EJECUCION DICIEMBRE 2021</t>
  </si>
  <si>
    <t>Estudio de creditos</t>
  </si>
  <si>
    <t xml:space="preserve">Total Ingresos </t>
  </si>
  <si>
    <t>% EJECUCION</t>
  </si>
  <si>
    <t>EJECUSION PRESUPUESTAL</t>
  </si>
  <si>
    <t>A DICIEMBRE DE 2021</t>
  </si>
  <si>
    <t>COMENTARIOS</t>
  </si>
  <si>
    <t>AJUSTE CONTABLE DIFERENCIA DE 330.000 POR EL IMPUESTO DE RENTA ADICIONAL.</t>
  </si>
  <si>
    <t>Gastos financieros</t>
  </si>
  <si>
    <t>Gmf y comisiones bancarias</t>
  </si>
  <si>
    <t>PRESUPUESTO 2022</t>
  </si>
  <si>
    <t>Intereses moratorios</t>
  </si>
  <si>
    <t>INTERES MORATORIO</t>
  </si>
  <si>
    <t>INTERES MORA DEFINIDO</t>
  </si>
  <si>
    <t xml:space="preserve">INTRES MORA MES </t>
  </si>
  <si>
    <t>1PC DICIEMBRE 2021</t>
  </si>
  <si>
    <t>Publicidad</t>
  </si>
  <si>
    <t>EXDENTE PROYECTADO</t>
  </si>
  <si>
    <t>COSTO INTERESES DE AHORROS</t>
  </si>
  <si>
    <t>Rentimientos CDT</t>
  </si>
  <si>
    <t>TOTAL AHORROS</t>
  </si>
  <si>
    <t>IVAN</t>
  </si>
  <si>
    <t>AHORROS A DISTRIBUIR</t>
  </si>
  <si>
    <t>Gravamen</t>
  </si>
  <si>
    <t>Estos se reconoceran por el no pago oportuno de las cuotas</t>
  </si>
  <si>
    <t>se reconocen por la inversion que se tiene en el año 2022</t>
  </si>
  <si>
    <t>ASIGNACIÓN PRESUPUESTAL 2021</t>
  </si>
  <si>
    <t>Depende del incremento de asociados</t>
  </si>
  <si>
    <t>se debe pagar iva por estos valores, entonces es mejor no incluirlos</t>
  </si>
  <si>
    <t>Para garantizar el pago oportuno de la deuda por parte de los asocaidos</t>
  </si>
  <si>
    <t>este valor esta ajustado a lo indicado por la certificacion del banco. Este valor es a diciembre de 2022</t>
  </si>
  <si>
    <t>Julio Roberto Nuñez</t>
  </si>
  <si>
    <t>Pasivos no financieros-  fondos sociales</t>
  </si>
  <si>
    <t>impuesto 20%</t>
  </si>
  <si>
    <t>impuesto al 20%</t>
  </si>
  <si>
    <t>impuesto al 31%</t>
  </si>
  <si>
    <t>tarifa impuesto</t>
  </si>
  <si>
    <t>asociacion</t>
  </si>
  <si>
    <t>gasto</t>
  </si>
  <si>
    <t xml:space="preserve">estos 100.000 son de asesoria </t>
  </si>
  <si>
    <t>pago anderson</t>
  </si>
  <si>
    <t>anticipo</t>
  </si>
  <si>
    <t>saldo anderson</t>
  </si>
  <si>
    <t>DE 01 ENERO 2022 A 30 DE JUNIO 2022</t>
  </si>
  <si>
    <t>Año 2022</t>
  </si>
  <si>
    <t>2022 CONFIRMACION ACTIVO</t>
  </si>
  <si>
    <t>2022 CONFIRMACION PASIVO</t>
  </si>
  <si>
    <t>2022 CONFIRMACION</t>
  </si>
  <si>
    <t>Inversiones en asociadas</t>
  </si>
  <si>
    <t>Acciones o derechos en clubes deportivos</t>
  </si>
  <si>
    <t>Otras inversiones</t>
  </si>
  <si>
    <t>Inversiones</t>
  </si>
  <si>
    <t>Inversiones en cdt</t>
  </si>
  <si>
    <t>EJECUCION A JUNIO DE 2022</t>
  </si>
  <si>
    <t>VAR ABSOLUTA</t>
  </si>
  <si>
    <t>VARA RELATIVA</t>
  </si>
  <si>
    <t>Interes bancarios</t>
  </si>
  <si>
    <t>JULIO ROBERTO</t>
  </si>
  <si>
    <t>VALOR MES CON ANDERSON</t>
  </si>
  <si>
    <t>TOTAL GASTOS:</t>
  </si>
  <si>
    <t>PRESUPUESTO A JUNIO 2022</t>
  </si>
  <si>
    <t>Ajuste al peso</t>
  </si>
  <si>
    <t>tareas contador</t>
  </si>
  <si>
    <t>reglamento de fondos sociales</t>
  </si>
  <si>
    <t>reglamento de cobro</t>
  </si>
  <si>
    <t>gestion de cobranza de morosos</t>
  </si>
  <si>
    <t>Balance de prueba por tercero</t>
  </si>
  <si>
    <t>Identificación</t>
  </si>
  <si>
    <t>Sucursal</t>
  </si>
  <si>
    <t>Nombre tercero</t>
  </si>
  <si>
    <t>11</t>
  </si>
  <si>
    <t>1105</t>
  </si>
  <si>
    <t>110505</t>
  </si>
  <si>
    <t>11050501</t>
  </si>
  <si>
    <t>860007322</t>
  </si>
  <si>
    <t>Camara de comercio de bogota</t>
  </si>
  <si>
    <t>890903938</t>
  </si>
  <si>
    <t>Bancolombia</t>
  </si>
  <si>
    <t>800197268</t>
  </si>
  <si>
    <t>DIAN</t>
  </si>
  <si>
    <t>80542179</t>
  </si>
  <si>
    <t>ABELARDO ALARCON RODRIGUEZ</t>
  </si>
  <si>
    <t>1061614</t>
  </si>
  <si>
    <t>17309397</t>
  </si>
  <si>
    <t>52021535</t>
  </si>
  <si>
    <t>Dary Jacqueline Barreto Salamanca</t>
  </si>
  <si>
    <t>79789510</t>
  </si>
  <si>
    <t>79859219</t>
  </si>
  <si>
    <t>Vladimir Claudio Chavarro Bastidas</t>
  </si>
  <si>
    <t>1012376174</t>
  </si>
  <si>
    <t>3140094</t>
  </si>
  <si>
    <t>Pedro Humberto Acosta Pardo</t>
  </si>
  <si>
    <t>4133451</t>
  </si>
  <si>
    <t>Julio Roberto Núñez</t>
  </si>
  <si>
    <t>6566618</t>
  </si>
  <si>
    <t>1018426354</t>
  </si>
  <si>
    <t>20624933</t>
  </si>
  <si>
    <t>Mary Chiquiza Ocampo</t>
  </si>
  <si>
    <t>52171475</t>
  </si>
  <si>
    <t>52478461</t>
  </si>
  <si>
    <t>52839323</t>
  </si>
  <si>
    <t>1024481098</t>
  </si>
  <si>
    <t>830048145</t>
  </si>
  <si>
    <t>41754986</t>
  </si>
  <si>
    <t>ESNED PERILLA  DE DIAZ</t>
  </si>
  <si>
    <t>901183307</t>
  </si>
  <si>
    <t>39579076</t>
  </si>
  <si>
    <t>YENNY MARILY MERCHAN MARILY</t>
  </si>
  <si>
    <t>1002759745</t>
  </si>
  <si>
    <t>ESTEFANIA GALVIS GONZALEZ</t>
  </si>
  <si>
    <t>19421599</t>
  </si>
  <si>
    <t>GONZALO ALONSO CANO CARDENAS</t>
  </si>
  <si>
    <t>1075653669</t>
  </si>
  <si>
    <t>LEONARDO ALARCON RODRIGUEZ</t>
  </si>
  <si>
    <t>52884406</t>
  </si>
  <si>
    <t>VALERIA CASTILLO</t>
  </si>
  <si>
    <t>110510</t>
  </si>
  <si>
    <t>Cajas menores</t>
  </si>
  <si>
    <t>11051001</t>
  </si>
  <si>
    <t>53036888</t>
  </si>
  <si>
    <t>72272597</t>
  </si>
  <si>
    <t>35318297</t>
  </si>
  <si>
    <t>41556347</t>
  </si>
  <si>
    <t>36488949</t>
  </si>
  <si>
    <t>MARIA GLORIA DELGADO PEREZ</t>
  </si>
  <si>
    <t>1110</t>
  </si>
  <si>
    <t>111005</t>
  </si>
  <si>
    <t>11100501</t>
  </si>
  <si>
    <t>19376778</t>
  </si>
  <si>
    <t>Jorge Alberto Alonso Galeano</t>
  </si>
  <si>
    <t>32721781</t>
  </si>
  <si>
    <t>52552329</t>
  </si>
  <si>
    <t>35333593</t>
  </si>
  <si>
    <t>Melba Julieta González Ardila</t>
  </si>
  <si>
    <t>51948674</t>
  </si>
  <si>
    <t>Adriana Leonor Benítez Hernández</t>
  </si>
  <si>
    <t>17583147</t>
  </si>
  <si>
    <t>9269302</t>
  </si>
  <si>
    <t>Nemesio Navarro Caro</t>
  </si>
  <si>
    <t>19375877</t>
  </si>
  <si>
    <t>23522757</t>
  </si>
  <si>
    <t>23778983</t>
  </si>
  <si>
    <t>3214852</t>
  </si>
  <si>
    <t>Víctor Abel Beltrán Urrego</t>
  </si>
  <si>
    <t>88159948</t>
  </si>
  <si>
    <t>80733839</t>
  </si>
  <si>
    <t>43608869</t>
  </si>
  <si>
    <t>Alba Nelly Pineda Metaute</t>
  </si>
  <si>
    <t>51652935</t>
  </si>
  <si>
    <t>53080794</t>
  </si>
  <si>
    <t>79492482</t>
  </si>
  <si>
    <t>79864060</t>
  </si>
  <si>
    <t>80007332</t>
  </si>
  <si>
    <t>80228593</t>
  </si>
  <si>
    <t>88247803</t>
  </si>
  <si>
    <t>32859474</t>
  </si>
  <si>
    <t>1022370885</t>
  </si>
  <si>
    <t>1072648334</t>
  </si>
  <si>
    <t>1100952539</t>
  </si>
  <si>
    <t>1013655350</t>
  </si>
  <si>
    <t>1012437461</t>
  </si>
  <si>
    <t>51642452</t>
  </si>
  <si>
    <t>María Presentación Sánchez Castiblanco</t>
  </si>
  <si>
    <t>52772679</t>
  </si>
  <si>
    <t>79960827</t>
  </si>
  <si>
    <t>72245172</t>
  </si>
  <si>
    <t>63397248</t>
  </si>
  <si>
    <t>52858605</t>
  </si>
  <si>
    <t>52738389</t>
  </si>
  <si>
    <t>LADY CRISTY PINZON GALLEGO</t>
  </si>
  <si>
    <t>52409919</t>
  </si>
  <si>
    <t>LUZ ANGELA BAENA CARREÑO</t>
  </si>
  <si>
    <t>80034128</t>
  </si>
  <si>
    <t>80231259</t>
  </si>
  <si>
    <t>88152662</t>
  </si>
  <si>
    <t>52931432</t>
  </si>
  <si>
    <t>MARIA EMMA GUERRERO SILVA</t>
  </si>
  <si>
    <t>79542548</t>
  </si>
  <si>
    <t>ARTURO GIL BOTIA</t>
  </si>
  <si>
    <t>79129872</t>
  </si>
  <si>
    <t>FELIX EDUARDO RUIZ BARBOSA</t>
  </si>
  <si>
    <t>79709887</t>
  </si>
  <si>
    <t>JHON WILLY CARMONA MORENO</t>
  </si>
  <si>
    <t>52071066</t>
  </si>
  <si>
    <t>Lyda Yusely Casallas Mesa</t>
  </si>
  <si>
    <t>39621390</t>
  </si>
  <si>
    <t>Claudia Margot Guevara García</t>
  </si>
  <si>
    <t>51690047</t>
  </si>
  <si>
    <t>SANDRA ISABEL GONZALEZ ROMERO</t>
  </si>
  <si>
    <t>900572445</t>
  </si>
  <si>
    <t>75084066</t>
  </si>
  <si>
    <t>LUIS FERNANDO CUENCA PEREZ</t>
  </si>
  <si>
    <t>1030573347</t>
  </si>
  <si>
    <t>ANGELICA JOHANA AREVALO AVILA</t>
  </si>
  <si>
    <t>37705546</t>
  </si>
  <si>
    <t>GLORIA CONSUELO BUENO PARRA</t>
  </si>
  <si>
    <t>80225325</t>
  </si>
  <si>
    <t>NAYIB GUSTAVO NIZO CARDENAS</t>
  </si>
  <si>
    <t>79764796</t>
  </si>
  <si>
    <t>HERNAN JAVIER TRIANA ZAMORA</t>
  </si>
  <si>
    <t>1026559442</t>
  </si>
  <si>
    <t>JENNIFER VILLAGRAN DEMAYA</t>
  </si>
  <si>
    <t>51650053</t>
  </si>
  <si>
    <t>Cecilia Escobar Argaña</t>
  </si>
  <si>
    <t>53178907</t>
  </si>
  <si>
    <t>CINDY YURLEY ALDANA PARRA</t>
  </si>
  <si>
    <t>37627377</t>
  </si>
  <si>
    <t>Diana Paola Páez González</t>
  </si>
  <si>
    <t>53075201</t>
  </si>
  <si>
    <t>JENNIFER PAOLA MARTINEZ CASTAÑEDA</t>
  </si>
  <si>
    <t>1030603259</t>
  </si>
  <si>
    <t>LIDY  NATALIA CASTILLO VELASCO</t>
  </si>
  <si>
    <t>72201573</t>
  </si>
  <si>
    <t>JOHN BORNEY MUÑOZ VARGAS</t>
  </si>
  <si>
    <t>1026257183</t>
  </si>
  <si>
    <t>STIBALIZ GOMEZ RAMIREZ</t>
  </si>
  <si>
    <t>52739135</t>
  </si>
  <si>
    <t>MONICA PATRICIA MELO HERRERA</t>
  </si>
  <si>
    <t>52297797</t>
  </si>
  <si>
    <t>CLAUDIA PATRICIA VALDERRAMA PERILLA</t>
  </si>
  <si>
    <t>52838157</t>
  </si>
  <si>
    <t>GINA MARIA CLAVIJO IZQUIERDO</t>
  </si>
  <si>
    <t>19448176</t>
  </si>
  <si>
    <t>Sergio Maria Benavides Albarracín</t>
  </si>
  <si>
    <t>79457370</t>
  </si>
  <si>
    <t>WILSON MOLINA ACHURY</t>
  </si>
  <si>
    <t>41796721</t>
  </si>
  <si>
    <t>Beatriz Rodríguez Vega</t>
  </si>
  <si>
    <t>51902712</t>
  </si>
  <si>
    <t>Fulbia Esperanza Jiménez Acosta</t>
  </si>
  <si>
    <t>79305653</t>
  </si>
  <si>
    <t>JOSE LUIS VELASCO MATEUS</t>
  </si>
  <si>
    <t>216561</t>
  </si>
  <si>
    <t>Roberto Belarmino Araque Ramirez</t>
  </si>
  <si>
    <t>51917405</t>
  </si>
  <si>
    <t>Blanca Cecilia Artunduaga Arias</t>
  </si>
  <si>
    <t>901249308</t>
  </si>
  <si>
    <t>GRUPO EFI SAS</t>
  </si>
  <si>
    <t>80901985</t>
  </si>
  <si>
    <t>Ivan Dario Valderrama Guisao</t>
  </si>
  <si>
    <t>60372517</t>
  </si>
  <si>
    <t>Luz Marina Sayago Colegial</t>
  </si>
  <si>
    <t>51760604</t>
  </si>
  <si>
    <t>Maria Belen Alarcón Valencia</t>
  </si>
  <si>
    <t>32225045</t>
  </si>
  <si>
    <t>María Ruth Jiménez Calderón</t>
  </si>
  <si>
    <t>1013679232</t>
  </si>
  <si>
    <t>Yennifer Katherine Sanabria Moreno</t>
  </si>
  <si>
    <t>96357578</t>
  </si>
  <si>
    <t>Wilson Zambrano Cerquera</t>
  </si>
  <si>
    <t>51875584</t>
  </si>
  <si>
    <t>Alba Lucia Díaz León</t>
  </si>
  <si>
    <t>51837949</t>
  </si>
  <si>
    <t>Gloria Hercilia Niño Corredor</t>
  </si>
  <si>
    <t>7171060</t>
  </si>
  <si>
    <t>William Norberto Gutiérrez Acosta</t>
  </si>
  <si>
    <t>6028171</t>
  </si>
  <si>
    <t>Alvaro Rios</t>
  </si>
  <si>
    <t>7277011</t>
  </si>
  <si>
    <t>Norberto Obando Velandia</t>
  </si>
  <si>
    <t>51674146</t>
  </si>
  <si>
    <t>María Magdalena Chavez Linares</t>
  </si>
  <si>
    <t>52203906</t>
  </si>
  <si>
    <t>Sandra Zulma Del Busto Martinez</t>
  </si>
  <si>
    <t>88155292</t>
  </si>
  <si>
    <t>Josue Daniel Caceres Carvajal</t>
  </si>
  <si>
    <t>890981395</t>
  </si>
  <si>
    <t>Confiar Cooperativa Financiera</t>
  </si>
  <si>
    <t>8063138</t>
  </si>
  <si>
    <t>Roger Hamilton Pineda Cuitiva</t>
  </si>
  <si>
    <t>7306799</t>
  </si>
  <si>
    <t>Jose Antonio Castillo Roncancio</t>
  </si>
  <si>
    <t>52127234</t>
  </si>
  <si>
    <t>Flor Maria Guzmán Mora</t>
  </si>
  <si>
    <t>1052387695</t>
  </si>
  <si>
    <t>Anderson Javier Estupiñan Gomez</t>
  </si>
  <si>
    <t>80770647</t>
  </si>
  <si>
    <t>Luis Alejandro Lopèz Rodriguez</t>
  </si>
  <si>
    <t>11100502</t>
  </si>
  <si>
    <t>11100503</t>
  </si>
  <si>
    <t>12</t>
  </si>
  <si>
    <t>1295</t>
  </si>
  <si>
    <t>129595</t>
  </si>
  <si>
    <t>12959501</t>
  </si>
  <si>
    <t>13</t>
  </si>
  <si>
    <t>1305</t>
  </si>
  <si>
    <t>130505</t>
  </si>
  <si>
    <t>13050501</t>
  </si>
  <si>
    <t>20264933</t>
  </si>
  <si>
    <t>LIBIA SATIZABAL SANCHEZ</t>
  </si>
  <si>
    <t>19088444</t>
  </si>
  <si>
    <t>ARCELIO ORJUELA GUEVARA</t>
  </si>
  <si>
    <t>13050502</t>
  </si>
  <si>
    <t>1310</t>
  </si>
  <si>
    <t>131001</t>
  </si>
  <si>
    <t>131002</t>
  </si>
  <si>
    <t>131003</t>
  </si>
  <si>
    <t>131004</t>
  </si>
  <si>
    <t>131005</t>
  </si>
  <si>
    <t>1330</t>
  </si>
  <si>
    <t>133005</t>
  </si>
  <si>
    <t>13300501</t>
  </si>
  <si>
    <t>133015</t>
  </si>
  <si>
    <t>13301502</t>
  </si>
  <si>
    <t>21</t>
  </si>
  <si>
    <t>2115</t>
  </si>
  <si>
    <t>211503</t>
  </si>
  <si>
    <t>211506</t>
  </si>
  <si>
    <t>22</t>
  </si>
  <si>
    <t>2205</t>
  </si>
  <si>
    <t>220505</t>
  </si>
  <si>
    <t>22050501</t>
  </si>
  <si>
    <t>23</t>
  </si>
  <si>
    <t>2335</t>
  </si>
  <si>
    <t>233525</t>
  </si>
  <si>
    <t>23352501</t>
  </si>
  <si>
    <t>233595</t>
  </si>
  <si>
    <t>23359501</t>
  </si>
  <si>
    <t>28</t>
  </si>
  <si>
    <t>2805</t>
  </si>
  <si>
    <t>280505</t>
  </si>
  <si>
    <t>28050501</t>
  </si>
  <si>
    <t>2810</t>
  </si>
  <si>
    <t>281005</t>
  </si>
  <si>
    <t>281010</t>
  </si>
  <si>
    <t>Fondo de Solidaridad</t>
  </si>
  <si>
    <t>281015</t>
  </si>
  <si>
    <t>Fondo de Bienestar Social</t>
  </si>
  <si>
    <t>31</t>
  </si>
  <si>
    <t>3105</t>
  </si>
  <si>
    <t>310505</t>
  </si>
  <si>
    <t>31050501</t>
  </si>
  <si>
    <t>33</t>
  </si>
  <si>
    <t>3305</t>
  </si>
  <si>
    <t>330505</t>
  </si>
  <si>
    <t>33050501</t>
  </si>
  <si>
    <t>37</t>
  </si>
  <si>
    <t>3705</t>
  </si>
  <si>
    <t>370505</t>
  </si>
  <si>
    <t>37050501</t>
  </si>
  <si>
    <t>4110</t>
  </si>
  <si>
    <t>411004</t>
  </si>
  <si>
    <t>42</t>
  </si>
  <si>
    <t>4210</t>
  </si>
  <si>
    <t>421005</t>
  </si>
  <si>
    <t>42100501</t>
  </si>
  <si>
    <t>4295</t>
  </si>
  <si>
    <t>429581</t>
  </si>
  <si>
    <t>42958101</t>
  </si>
  <si>
    <t>511035</t>
  </si>
  <si>
    <t>51103501</t>
  </si>
  <si>
    <t>5135</t>
  </si>
  <si>
    <t>51352001</t>
  </si>
  <si>
    <t>514010</t>
  </si>
  <si>
    <t>51401001</t>
  </si>
  <si>
    <t>514095</t>
  </si>
  <si>
    <t>51409501</t>
  </si>
  <si>
    <t>53</t>
  </si>
  <si>
    <t>530505</t>
  </si>
  <si>
    <t>53050501</t>
  </si>
  <si>
    <t>5315</t>
  </si>
  <si>
    <t>531520</t>
  </si>
  <si>
    <t>53152001</t>
  </si>
  <si>
    <t>99</t>
  </si>
  <si>
    <t>Cuentas de orden acreedoras</t>
  </si>
  <si>
    <t>9999</t>
  </si>
  <si>
    <t>Saldos iniciales por conciliar</t>
  </si>
  <si>
    <t>999999</t>
  </si>
  <si>
    <t>99999999</t>
  </si>
  <si>
    <t/>
  </si>
  <si>
    <t>Juan Agustin  Carreño Torres</t>
  </si>
  <si>
    <t>JAIRO  ESCOBAR ARGAÑA</t>
  </si>
  <si>
    <t>Maribel  Gómez Villamizar</t>
  </si>
  <si>
    <t>Maria Del Pilar  Herrera Grijalba</t>
  </si>
  <si>
    <t>FREDY ANIBAL  SANCHEZ GONZALEZ</t>
  </si>
  <si>
    <t>MILTON JEOVANNI  RODRIGUEZ GARZON</t>
  </si>
  <si>
    <t>Oscar Eduardo  Ramon Flores</t>
  </si>
  <si>
    <t>CINDY LORENA  RUBIO CAMELO</t>
  </si>
  <si>
    <t>Héctor  Candela Jaimes</t>
  </si>
  <si>
    <t>Luis Eduardo  Neva Rodríguez</t>
  </si>
  <si>
    <t>Olga Yamile  Blanco Eslava</t>
  </si>
  <si>
    <t>Luis Eduardo  Pérez Carreño</t>
  </si>
  <si>
    <t>María Stella  Pardo Sáenz</t>
  </si>
  <si>
    <t>CARLOS AUGUSTO  PEREZ MEDELLIN</t>
  </si>
  <si>
    <t>Enver Vladimir  Camargo Arias</t>
  </si>
  <si>
    <t>LIDAY XIMENA  ROJAS NIVIA</t>
  </si>
  <si>
    <t>TSAMANI LEONARDO  PRADO NIÑO</t>
  </si>
  <si>
    <t>Pedro José  Candela Sanabria</t>
  </si>
  <si>
    <t>Mauricio  Quiroga Barreto</t>
  </si>
  <si>
    <t>MIRYAM  ARIASCALDERON</t>
  </si>
  <si>
    <t>Leidy Carolina  Candela Sanabria</t>
  </si>
  <si>
    <t>LINA VANESSA  ARCHILA BUENO</t>
  </si>
  <si>
    <t>María Luisa  Niño Corredor</t>
  </si>
  <si>
    <t>ELLUZ EMILIA  LETORNEAV CALDERON</t>
  </si>
  <si>
    <t>Juan Carlos  Mora Silva</t>
  </si>
  <si>
    <t>Wilson Giovanny  Garzón Iguavita</t>
  </si>
  <si>
    <t>Sandra Milena  Salazar Frias</t>
  </si>
  <si>
    <t>JHON JAIRO  GOMEZ CARRILLO</t>
  </si>
  <si>
    <t>EMELINA REYES  SANCHEZ</t>
  </si>
  <si>
    <t>ALDEMAR  JIMENEZ MEDINA</t>
  </si>
  <si>
    <t>MARTHA PATRICIA  TINJACA FONSECA</t>
  </si>
  <si>
    <t>ANGELICA CECILIA  NIETO MORDECAY</t>
  </si>
  <si>
    <t>DARIO ANTONIO  GARCIA CRUZ</t>
  </si>
  <si>
    <t>DIANA CATHERINE  JERENA MONTIEL</t>
  </si>
  <si>
    <t>MARIZA  SEPULVEDA MENDEZ</t>
  </si>
  <si>
    <t>LISANDRO  TERRYL RODRIGUEZ</t>
  </si>
  <si>
    <t>Sandra Patricia  Jimenez Santana</t>
  </si>
  <si>
    <t>De enero 2022 a diciembre 2022</t>
  </si>
  <si>
    <t>1</t>
  </si>
  <si>
    <t>133095</t>
  </si>
  <si>
    <t>13309501</t>
  </si>
  <si>
    <t>1355</t>
  </si>
  <si>
    <t>Anticipo de impuestos y contribuciones o</t>
  </si>
  <si>
    <t>135515</t>
  </si>
  <si>
    <t>Anticipo Retención en la fuente</t>
  </si>
  <si>
    <t>13551503</t>
  </si>
  <si>
    <t>Anticipo Retención en la fuente 4%</t>
  </si>
  <si>
    <t>2</t>
  </si>
  <si>
    <t>3</t>
  </si>
  <si>
    <t>5195</t>
  </si>
  <si>
    <t>519525</t>
  </si>
  <si>
    <t>Procesado en febrero 09 2023 18:10</t>
  </si>
  <si>
    <t>De diciembre 2021 a diciembre 2021</t>
  </si>
  <si>
    <t>Procesado en febrero 10 2022 18:19</t>
  </si>
  <si>
    <t>NORMAN GUILLERMO  HERNANDEZ ZAMBRENO</t>
  </si>
  <si>
    <t>SIIGO SA</t>
  </si>
  <si>
    <t>asociacion mutual magisterial</t>
  </si>
  <si>
    <t>PUERTOS Y SELLOS SAS</t>
  </si>
  <si>
    <t>MILHEM ESNEDA  RICO REYES</t>
  </si>
  <si>
    <t>ELIANA PATRICIA  QUITIAN</t>
  </si>
  <si>
    <t>Miguel Angel  Castellanos Angulo</t>
  </si>
  <si>
    <t>1014205952</t>
  </si>
  <si>
    <t>Laura Daniela Villanueva Silva</t>
  </si>
  <si>
    <t>1030638973</t>
  </si>
  <si>
    <t>Daniela Ramirez Cardenas</t>
  </si>
  <si>
    <t>39532724</t>
  </si>
  <si>
    <t>Ana Cleofilde Pinilla Valbuena</t>
  </si>
  <si>
    <t>39634549</t>
  </si>
  <si>
    <t>Nancy Jiménez Lemus</t>
  </si>
  <si>
    <t>52436225</t>
  </si>
  <si>
    <t>Aida Elizabeth Marin Guasca</t>
  </si>
  <si>
    <t>OSWALDO RUBIANO AVILA</t>
  </si>
  <si>
    <t>79963904</t>
  </si>
  <si>
    <t>Edgar David Fernandez Perez</t>
  </si>
  <si>
    <t>79986204</t>
  </si>
  <si>
    <t>Jorge Iván Rodríguez peña</t>
  </si>
  <si>
    <t>Luis Humberto  Sandoval Castellanos</t>
  </si>
  <si>
    <t>860516999</t>
  </si>
  <si>
    <t>Central de Integración y Capacitación Cooperativa - CINCOP</t>
  </si>
  <si>
    <t>CIFIN S.A.S.</t>
  </si>
  <si>
    <t>9</t>
  </si>
  <si>
    <t>Procesado en febrero 09 2023 18:17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</si>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</sst>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_-* #,##0.0_-;\-* #,##0.0_-;_-* &quot;-&quot;??_-;_-@_-"/>
  </numFmts>
  <fonts count="21" x14ac:knownFonts="1">
    <font>
      <sz val="10"/>
      <color rgb="FF000000"/>
      <name val="Calibri"/>
    </font>
    <font>
      <b/>
      <sz val="11"/>
      <color rgb="FF333333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30"/>
      <color rgb="FFFFFFFF"/>
      <name val="Calibri"/>
      <family val="2"/>
    </font>
    <font>
      <b/>
      <sz val="14"/>
      <color rgb="FFFFFFFF"/>
      <name val="Calibri"/>
      <family val="2"/>
    </font>
    <font>
      <b/>
      <sz val="12"/>
      <color rgb="FF333333"/>
      <name val="Calibri"/>
      <family val="2"/>
    </font>
    <font>
      <b/>
      <sz val="11"/>
      <color rgb="FF333333"/>
      <name val="Calibri"/>
      <family val="2"/>
    </font>
    <font>
      <b/>
      <sz val="10"/>
      <color rgb="FF333333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30"/>
      <color rgb="FFFFFFFF"/>
      <name val="Calibri"/>
    </font>
    <font>
      <b/>
      <sz val="14"/>
      <color rgb="FFFFFFFF"/>
      <name val="Calibri"/>
    </font>
    <font>
      <b/>
      <sz val="12"/>
      <color rgb="FF333333"/>
      <name val="Calibri"/>
    </font>
    <font>
      <b/>
      <sz val="11"/>
      <color rgb="FF333333"/>
      <name val="Calibri"/>
    </font>
    <font>
      <b/>
      <sz val="10"/>
      <color rgb="FF333333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AAE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97">
    <xf numFmtId="0" fontId="0" fillId="0" borderId="0" xfId="0"/>
    <xf numFmtId="1" fontId="0" fillId="0" borderId="0" xfId="0" applyNumberFormat="1"/>
    <xf numFmtId="164" fontId="0" fillId="0" borderId="0" xfId="1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1" fontId="1" fillId="0" borderId="5" xfId="2" applyFont="1" applyFill="1" applyBorder="1" applyAlignment="1">
      <alignment horizontal="center" vertical="center"/>
    </xf>
    <xf numFmtId="41" fontId="1" fillId="0" borderId="0" xfId="2" applyFont="1" applyFill="1" applyBorder="1" applyAlignment="1">
      <alignment horizontal="center" vertical="center"/>
    </xf>
    <xf numFmtId="41" fontId="1" fillId="0" borderId="0" xfId="2" applyFont="1" applyFill="1" applyBorder="1" applyAlignment="1">
      <alignment vertical="center"/>
    </xf>
    <xf numFmtId="41" fontId="1" fillId="0" borderId="6" xfId="2" applyFont="1" applyFill="1" applyBorder="1" applyAlignment="1">
      <alignment horizontal="center" vertical="center"/>
    </xf>
    <xf numFmtId="41" fontId="5" fillId="0" borderId="5" xfId="2" applyFont="1" applyBorder="1"/>
    <xf numFmtId="41" fontId="4" fillId="0" borderId="0" xfId="2" applyFont="1" applyBorder="1"/>
    <xf numFmtId="41" fontId="4" fillId="0" borderId="0" xfId="2" applyFont="1" applyBorder="1" applyAlignment="1">
      <alignment vertical="center"/>
    </xf>
    <xf numFmtId="41" fontId="5" fillId="0" borderId="6" xfId="2" applyFont="1" applyBorder="1"/>
    <xf numFmtId="41" fontId="5" fillId="0" borderId="0" xfId="2" applyFont="1" applyBorder="1"/>
    <xf numFmtId="41" fontId="4" fillId="0" borderId="6" xfId="2" applyFont="1" applyBorder="1"/>
    <xf numFmtId="0" fontId="5" fillId="0" borderId="5" xfId="0" applyFont="1" applyBorder="1"/>
    <xf numFmtId="0" fontId="4" fillId="0" borderId="5" xfId="0" applyFont="1" applyBorder="1"/>
    <xf numFmtId="41" fontId="4" fillId="0" borderId="0" xfId="0" applyNumberFormat="1" applyFont="1"/>
    <xf numFmtId="0" fontId="6" fillId="0" borderId="5" xfId="0" applyFont="1" applyBorder="1"/>
    <xf numFmtId="41" fontId="6" fillId="0" borderId="0" xfId="2" applyFont="1" applyBorder="1"/>
    <xf numFmtId="41" fontId="6" fillId="0" borderId="0" xfId="2" applyFont="1" applyBorder="1" applyAlignment="1">
      <alignment vertical="center"/>
    </xf>
    <xf numFmtId="41" fontId="6" fillId="0" borderId="6" xfId="2" applyFont="1" applyBorder="1"/>
    <xf numFmtId="41" fontId="5" fillId="0" borderId="0" xfId="2" applyFont="1" applyBorder="1" applyAlignment="1">
      <alignment vertical="center"/>
    </xf>
    <xf numFmtId="164" fontId="4" fillId="0" borderId="0" xfId="0" applyNumberFormat="1" applyFont="1"/>
    <xf numFmtId="41" fontId="6" fillId="0" borderId="5" xfId="2" applyFont="1" applyBorder="1"/>
    <xf numFmtId="164" fontId="4" fillId="0" borderId="0" xfId="1" applyNumberFormat="1" applyFont="1"/>
    <xf numFmtId="41" fontId="4" fillId="0" borderId="5" xfId="2" applyFont="1" applyBorder="1"/>
    <xf numFmtId="41" fontId="4" fillId="0" borderId="7" xfId="2" applyFont="1" applyBorder="1" applyAlignment="1">
      <alignment horizontal="center"/>
    </xf>
    <xf numFmtId="41" fontId="4" fillId="0" borderId="7" xfId="2" applyFont="1" applyBorder="1"/>
    <xf numFmtId="41" fontId="4" fillId="0" borderId="8" xfId="2" applyFont="1" applyBorder="1" applyAlignment="1">
      <alignment vertical="center"/>
    </xf>
    <xf numFmtId="41" fontId="4" fillId="0" borderId="8" xfId="2" applyFont="1" applyBorder="1" applyAlignment="1">
      <alignment horizontal="left"/>
    </xf>
    <xf numFmtId="41" fontId="4" fillId="0" borderId="9" xfId="2" applyFont="1" applyBorder="1" applyAlignment="1">
      <alignment horizontal="left"/>
    </xf>
    <xf numFmtId="41" fontId="4" fillId="0" borderId="0" xfId="2" applyFont="1"/>
    <xf numFmtId="41" fontId="4" fillId="0" borderId="0" xfId="2" applyFont="1" applyAlignment="1">
      <alignment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41" fontId="0" fillId="0" borderId="0" xfId="2" applyFont="1"/>
    <xf numFmtId="41" fontId="2" fillId="0" borderId="0" xfId="2" applyFont="1" applyBorder="1"/>
    <xf numFmtId="164" fontId="2" fillId="0" borderId="0" xfId="1" applyNumberFormat="1" applyFont="1" applyBorder="1"/>
    <xf numFmtId="0" fontId="2" fillId="0" borderId="5" xfId="0" applyFont="1" applyBorder="1"/>
    <xf numFmtId="0" fontId="0" fillId="0" borderId="5" xfId="0" applyBorder="1"/>
    <xf numFmtId="41" fontId="0" fillId="0" borderId="0" xfId="2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0" xfId="0" applyNumberFormat="1"/>
    <xf numFmtId="0" fontId="3" fillId="0" borderId="0" xfId="0" applyFont="1"/>
    <xf numFmtId="164" fontId="2" fillId="0" borderId="6" xfId="1" applyNumberFormat="1" applyFont="1" applyBorder="1"/>
    <xf numFmtId="0" fontId="3" fillId="0" borderId="5" xfId="0" applyFont="1" applyBorder="1"/>
    <xf numFmtId="0" fontId="2" fillId="0" borderId="0" xfId="0" applyFont="1"/>
    <xf numFmtId="9" fontId="0" fillId="0" borderId="0" xfId="0" applyNumberFormat="1"/>
    <xf numFmtId="41" fontId="2" fillId="0" borderId="5" xfId="2" applyFont="1" applyBorder="1"/>
    <xf numFmtId="41" fontId="3" fillId="0" borderId="7" xfId="2" applyFont="1" applyBorder="1"/>
    <xf numFmtId="41" fontId="0" fillId="0" borderId="8" xfId="2" applyFont="1" applyBorder="1"/>
    <xf numFmtId="0" fontId="3" fillId="0" borderId="0" xfId="0" applyFont="1" applyAlignment="1">
      <alignment horizontal="center"/>
    </xf>
    <xf numFmtId="41" fontId="4" fillId="0" borderId="11" xfId="2" applyFont="1" applyBorder="1"/>
    <xf numFmtId="41" fontId="4" fillId="0" borderId="10" xfId="2" applyFont="1" applyBorder="1"/>
    <xf numFmtId="165" fontId="4" fillId="0" borderId="6" xfId="2" applyNumberFormat="1" applyFont="1" applyBorder="1"/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1" fontId="4" fillId="0" borderId="2" xfId="2" applyFont="1" applyBorder="1"/>
    <xf numFmtId="41" fontId="4" fillId="0" borderId="3" xfId="2" applyFont="1" applyBorder="1" applyAlignment="1">
      <alignment vertical="center"/>
    </xf>
    <xf numFmtId="41" fontId="4" fillId="0" borderId="3" xfId="2" applyFont="1" applyBorder="1"/>
    <xf numFmtId="41" fontId="4" fillId="0" borderId="4" xfId="2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164" fontId="0" fillId="0" borderId="3" xfId="1" applyNumberFormat="1" applyFont="1" applyBorder="1"/>
    <xf numFmtId="0" fontId="0" fillId="0" borderId="4" xfId="0" applyBorder="1"/>
    <xf numFmtId="164" fontId="0" fillId="0" borderId="8" xfId="1" applyNumberFormat="1" applyFont="1" applyBorder="1"/>
    <xf numFmtId="41" fontId="6" fillId="0" borderId="7" xfId="2" applyFont="1" applyBorder="1"/>
    <xf numFmtId="41" fontId="6" fillId="0" borderId="8" xfId="2" applyFont="1" applyBorder="1" applyAlignment="1">
      <alignment vertical="center"/>
    </xf>
    <xf numFmtId="41" fontId="6" fillId="0" borderId="8" xfId="2" applyFont="1" applyBorder="1"/>
    <xf numFmtId="41" fontId="6" fillId="0" borderId="9" xfId="2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41" fontId="5" fillId="0" borderId="0" xfId="2" applyFont="1" applyBorder="1" applyAlignment="1">
      <alignment horizontal="left"/>
    </xf>
    <xf numFmtId="165" fontId="4" fillId="0" borderId="0" xfId="2" applyNumberFormat="1" applyFont="1" applyBorder="1"/>
    <xf numFmtId="41" fontId="4" fillId="0" borderId="0" xfId="2" applyFont="1" applyBorder="1" applyAlignment="1">
      <alignment horizontal="center"/>
    </xf>
    <xf numFmtId="41" fontId="4" fillId="0" borderId="0" xfId="2" applyFont="1" applyBorder="1" applyAlignment="1">
      <alignment horizontal="left"/>
    </xf>
    <xf numFmtId="41" fontId="4" fillId="0" borderId="0" xfId="2" applyFont="1" applyFill="1" applyBorder="1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164" fontId="9" fillId="0" borderId="1" xfId="1" applyNumberFormat="1" applyFont="1" applyBorder="1" applyAlignment="1">
      <alignment horizontal="center" vertical="center"/>
    </xf>
    <xf numFmtId="164" fontId="10" fillId="0" borderId="0" xfId="1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164" fontId="4" fillId="0" borderId="0" xfId="1" applyNumberFormat="1" applyFont="1" applyAlignment="1">
      <alignment horizontal="center" vertical="center" wrapText="1"/>
    </xf>
    <xf numFmtId="164" fontId="1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6" fontId="4" fillId="0" borderId="0" xfId="1" applyNumberFormat="1" applyFont="1"/>
    <xf numFmtId="10" fontId="4" fillId="0" borderId="0" xfId="0" applyNumberFormat="1" applyFont="1"/>
    <xf numFmtId="0" fontId="4" fillId="0" borderId="12" xfId="0" applyFont="1" applyBorder="1"/>
    <xf numFmtId="10" fontId="4" fillId="0" borderId="12" xfId="0" applyNumberFormat="1" applyFont="1" applyBorder="1"/>
    <xf numFmtId="0" fontId="5" fillId="0" borderId="12" xfId="0" applyFont="1" applyBorder="1"/>
    <xf numFmtId="0" fontId="4" fillId="4" borderId="0" xfId="0" applyFont="1" applyFill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164" fontId="0" fillId="0" borderId="16" xfId="1" applyNumberFormat="1" applyFont="1" applyBorder="1"/>
    <xf numFmtId="0" fontId="0" fillId="0" borderId="17" xfId="0" applyBorder="1"/>
    <xf numFmtId="164" fontId="0" fillId="0" borderId="18" xfId="0" applyNumberFormat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18" xfId="0" applyNumberFormat="1" applyBorder="1"/>
    <xf numFmtId="0" fontId="0" fillId="0" borderId="14" xfId="0" applyBorder="1"/>
    <xf numFmtId="17" fontId="0" fillId="0" borderId="0" xfId="0" applyNumberFormat="1"/>
    <xf numFmtId="164" fontId="4" fillId="0" borderId="0" xfId="1" applyNumberFormat="1" applyFont="1" applyBorder="1"/>
    <xf numFmtId="165" fontId="5" fillId="0" borderId="6" xfId="2" applyNumberFormat="1" applyFont="1" applyBorder="1"/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/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/>
    </xf>
    <xf numFmtId="164" fontId="4" fillId="4" borderId="12" xfId="0" applyNumberFormat="1" applyFont="1" applyFill="1" applyBorder="1"/>
    <xf numFmtId="1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164" fontId="4" fillId="4" borderId="12" xfId="1" applyNumberFormat="1" applyFont="1" applyFill="1" applyBorder="1"/>
    <xf numFmtId="164" fontId="5" fillId="4" borderId="12" xfId="0" applyNumberFormat="1" applyFont="1" applyFill="1" applyBorder="1"/>
    <xf numFmtId="0" fontId="4" fillId="0" borderId="12" xfId="0" applyFont="1" applyBorder="1" applyAlignment="1">
      <alignment horizontal="center" vertical="center" wrapText="1"/>
    </xf>
    <xf numFmtId="164" fontId="4" fillId="0" borderId="12" xfId="1" applyNumberFormat="1" applyFont="1" applyBorder="1"/>
    <xf numFmtId="164" fontId="12" fillId="0" borderId="12" xfId="1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0" borderId="25" xfId="1" applyNumberFormat="1" applyFont="1" applyBorder="1" applyAlignment="1">
      <alignment horizontal="center" vertical="center" wrapText="1"/>
    </xf>
    <xf numFmtId="164" fontId="4" fillId="0" borderId="25" xfId="1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/>
    <xf numFmtId="0" fontId="4" fillId="4" borderId="25" xfId="0" applyFont="1" applyFill="1" applyBorder="1"/>
    <xf numFmtId="164" fontId="4" fillId="0" borderId="25" xfId="1" applyNumberFormat="1" applyFont="1" applyBorder="1"/>
    <xf numFmtId="164" fontId="5" fillId="0" borderId="12" xfId="1" applyNumberFormat="1" applyFont="1" applyBorder="1"/>
    <xf numFmtId="4" fontId="4" fillId="0" borderId="0" xfId="0" applyNumberFormat="1" applyFont="1"/>
    <xf numFmtId="4" fontId="5" fillId="0" borderId="21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/>
    <xf numFmtId="4" fontId="5" fillId="0" borderId="23" xfId="0" applyNumberFormat="1" applyFont="1" applyBorder="1"/>
    <xf numFmtId="4" fontId="4" fillId="0" borderId="26" xfId="0" applyNumberFormat="1" applyFont="1" applyBorder="1"/>
    <xf numFmtId="41" fontId="4" fillId="5" borderId="0" xfId="2" applyFont="1" applyFill="1" applyBorder="1"/>
    <xf numFmtId="164" fontId="4" fillId="3" borderId="0" xfId="1" applyNumberFormat="1" applyFont="1" applyFill="1"/>
    <xf numFmtId="164" fontId="5" fillId="3" borderId="20" xfId="1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/>
    <xf numFmtId="164" fontId="5" fillId="3" borderId="12" xfId="1" applyNumberFormat="1" applyFont="1" applyFill="1" applyBorder="1"/>
    <xf numFmtId="164" fontId="5" fillId="3" borderId="12" xfId="1" applyNumberFormat="1" applyFont="1" applyFill="1" applyBorder="1" applyAlignment="1">
      <alignment wrapText="1"/>
    </xf>
    <xf numFmtId="164" fontId="4" fillId="3" borderId="25" xfId="1" applyNumberFormat="1" applyFont="1" applyFill="1" applyBorder="1"/>
    <xf numFmtId="0" fontId="18" fillId="0" borderId="1" xfId="0" applyFont="1" applyBorder="1" applyAlignment="1">
      <alignment horizontal="center" vertical="center"/>
    </xf>
    <xf numFmtId="43" fontId="18" fillId="0" borderId="1" xfId="1" applyFont="1" applyBorder="1" applyAlignment="1">
      <alignment horizontal="center" vertical="center"/>
    </xf>
    <xf numFmtId="43" fontId="0" fillId="0" borderId="0" xfId="1" applyFont="1"/>
    <xf numFmtId="0" fontId="19" fillId="0" borderId="0" xfId="0" applyFont="1"/>
    <xf numFmtId="43" fontId="19" fillId="0" borderId="0" xfId="1" applyFont="1"/>
    <xf numFmtId="0" fontId="3" fillId="0" borderId="0" xfId="0" applyFont="1" applyAlignment="1">
      <alignment horizontal="center" wrapText="1"/>
    </xf>
    <xf numFmtId="41" fontId="5" fillId="0" borderId="0" xfId="2" applyFont="1" applyBorder="1" applyAlignment="1">
      <alignment horizontal="left"/>
    </xf>
    <xf numFmtId="41" fontId="5" fillId="0" borderId="6" xfId="2" applyFont="1" applyBorder="1" applyAlignment="1">
      <alignment horizontal="left"/>
    </xf>
    <xf numFmtId="41" fontId="4" fillId="0" borderId="8" xfId="2" applyFont="1" applyBorder="1" applyAlignment="1">
      <alignment horizontal="center"/>
    </xf>
    <xf numFmtId="41" fontId="4" fillId="0" borderId="9" xfId="2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5" fillId="3" borderId="5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2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" fontId="0" fillId="0" borderId="0" xfId="0" applyNumberFormat="1"/>
    <xf numFmtId="164" fontId="18" fillId="0" borderId="1" xfId="1" applyNumberFormat="1" applyFont="1" applyBorder="1" applyAlignment="1">
      <alignment horizontal="center" vertical="center"/>
    </xf>
    <xf numFmtId="0" fontId="0" fillId="0" borderId="0" xfId="0" applyNumberForma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ISAR%20AUDITORES/INFORMES/PROPUESTAS%20PERSONALES/CONTABILIDAD%20MUTUAL/contabilidad%202022/estados%20fimancieros%202022/marzo/estados%20financieros%20a%20diciembre%20d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SITUACION FINANCIERA"/>
      <sheetName val="ESTADO RESULTADO"/>
      <sheetName val="NOTAS"/>
      <sheetName val="PRESUPUESTO"/>
      <sheetName val="balance diciembre 2021"/>
      <sheetName val="EXCEDENTE 2021"/>
      <sheetName val="balance diciembre 2020."/>
      <sheetName val="cxc"/>
      <sheetName val="cxp"/>
      <sheetName val="colocacion creditos"/>
      <sheetName val="balance treceros"/>
      <sheetName val="comparativo de tasas"/>
    </sheetNames>
    <sheetDataSet>
      <sheetData sheetId="0"/>
      <sheetData sheetId="1">
        <row r="10">
          <cell r="E10">
            <v>8032000</v>
          </cell>
        </row>
        <row r="12">
          <cell r="E12">
            <v>280000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DC209-1EEF-43F3-B30B-9DA54B1760EA}">
  <dimension ref="B1:R92"/>
  <sheetViews>
    <sheetView topLeftCell="A22" zoomScale="110" zoomScaleNormal="110" workbookViewId="0">
      <selection activeCell="L32" sqref="L32"/>
    </sheetView>
  </sheetViews>
  <sheetFormatPr baseColWidth="10" defaultColWidth="11.44140625" defaultRowHeight="14.4" x14ac:dyDescent="0.3"/>
  <cols>
    <col min="1" max="1" width="11.44140625" style="4"/>
    <col min="2" max="2" width="42.33203125" style="36" bestFit="1" customWidth="1"/>
    <col min="3" max="3" width="7.33203125" style="37" bestFit="1" customWidth="1"/>
    <col min="4" max="4" width="17.6640625" style="36" bestFit="1" customWidth="1"/>
    <col min="5" max="5" width="16.6640625" style="36" customWidth="1"/>
    <col min="6" max="6" width="20.33203125" style="36" bestFit="1" customWidth="1"/>
    <col min="7" max="7" width="16.6640625" style="36" customWidth="1"/>
    <col min="8" max="8" width="7.21875" style="36" customWidth="1"/>
    <col min="9" max="9" width="22.44140625" style="36" customWidth="1"/>
    <col min="10" max="10" width="14.88671875" style="36" bestFit="1" customWidth="1"/>
    <col min="11" max="11" width="12.44140625" style="36" bestFit="1" customWidth="1"/>
    <col min="12" max="12" width="12.44140625" style="4" bestFit="1" customWidth="1"/>
    <col min="13" max="13" width="16.109375" style="4" bestFit="1" customWidth="1"/>
    <col min="14" max="14" width="24.6640625" style="29" bestFit="1" customWidth="1"/>
    <col min="15" max="15" width="12.44140625" style="4" bestFit="1" customWidth="1"/>
    <col min="16" max="16384" width="11.44140625" style="4"/>
  </cols>
  <sheetData>
    <row r="1" spans="2:15" ht="15" thickBot="1" x14ac:dyDescent="0.35">
      <c r="B1" s="4"/>
      <c r="C1" s="5"/>
      <c r="D1" s="4"/>
      <c r="E1" s="4"/>
      <c r="F1" s="4"/>
      <c r="G1" s="4"/>
      <c r="H1" s="17"/>
      <c r="I1" s="17"/>
      <c r="J1" s="17"/>
      <c r="K1" s="17"/>
      <c r="L1" s="17"/>
      <c r="M1" s="17"/>
    </row>
    <row r="2" spans="2:15" x14ac:dyDescent="0.3">
      <c r="B2" s="173" t="s">
        <v>85</v>
      </c>
      <c r="C2" s="174"/>
      <c r="D2" s="174"/>
      <c r="E2" s="175"/>
      <c r="F2" s="6"/>
      <c r="G2" s="7"/>
      <c r="H2" s="17"/>
      <c r="I2" s="17"/>
      <c r="J2" s="17"/>
      <c r="K2" s="17"/>
      <c r="L2" s="17"/>
      <c r="M2" s="17"/>
    </row>
    <row r="3" spans="2:15" ht="15" customHeight="1" x14ac:dyDescent="0.3">
      <c r="B3" s="176" t="s">
        <v>86</v>
      </c>
      <c r="C3" s="177"/>
      <c r="D3" s="177"/>
      <c r="E3" s="178"/>
      <c r="F3" s="61"/>
      <c r="G3" s="8"/>
      <c r="H3" s="17"/>
      <c r="I3" s="17"/>
      <c r="J3" s="17"/>
      <c r="K3" s="17"/>
      <c r="L3" s="17"/>
      <c r="M3" s="17"/>
    </row>
    <row r="4" spans="2:15" ht="15" customHeight="1" x14ac:dyDescent="0.3">
      <c r="B4" s="176" t="s">
        <v>87</v>
      </c>
      <c r="C4" s="177"/>
      <c r="D4" s="177"/>
      <c r="E4" s="178"/>
      <c r="F4" s="61"/>
      <c r="G4" s="8"/>
      <c r="H4" s="17"/>
      <c r="I4" s="17"/>
      <c r="J4" s="17"/>
      <c r="K4" s="17"/>
      <c r="L4" s="17"/>
      <c r="M4" s="17"/>
    </row>
    <row r="5" spans="2:15" ht="15" customHeight="1" thickBot="1" x14ac:dyDescent="0.35">
      <c r="B5" s="179" t="s">
        <v>232</v>
      </c>
      <c r="C5" s="180"/>
      <c r="D5" s="180"/>
      <c r="E5" s="181"/>
      <c r="F5" s="62"/>
      <c r="G5" s="63"/>
      <c r="H5" s="17"/>
      <c r="I5" s="17"/>
      <c r="J5" s="17"/>
      <c r="K5" s="17"/>
      <c r="L5" s="17"/>
      <c r="M5" s="17"/>
    </row>
    <row r="6" spans="2:15" ht="15" customHeight="1" x14ac:dyDescent="0.3">
      <c r="B6" s="173" t="s">
        <v>88</v>
      </c>
      <c r="C6" s="174"/>
      <c r="D6" s="174"/>
      <c r="E6" s="175"/>
      <c r="F6" s="6" t="s">
        <v>89</v>
      </c>
      <c r="G6" s="7" t="s">
        <v>90</v>
      </c>
      <c r="H6" s="17"/>
      <c r="I6" s="17"/>
      <c r="J6" s="17"/>
      <c r="K6" s="17"/>
      <c r="L6" s="17"/>
      <c r="M6" s="17"/>
    </row>
    <row r="7" spans="2:15" x14ac:dyDescent="0.3">
      <c r="B7" s="9" t="s">
        <v>6</v>
      </c>
      <c r="C7" s="11" t="s">
        <v>91</v>
      </c>
      <c r="D7" s="10" t="s">
        <v>233</v>
      </c>
      <c r="E7" s="12" t="s">
        <v>92</v>
      </c>
      <c r="F7" s="10"/>
      <c r="G7" s="12"/>
      <c r="H7" s="17"/>
      <c r="I7" s="10"/>
      <c r="J7" s="10"/>
      <c r="K7" s="10"/>
    </row>
    <row r="8" spans="2:15" x14ac:dyDescent="0.3">
      <c r="B8" s="13" t="s">
        <v>93</v>
      </c>
      <c r="C8" s="15"/>
      <c r="D8" s="14"/>
      <c r="E8" s="16"/>
      <c r="F8" s="17"/>
      <c r="G8" s="16"/>
      <c r="H8" s="17"/>
      <c r="I8" s="168" t="s">
        <v>234</v>
      </c>
      <c r="J8" s="168"/>
      <c r="K8" s="168" t="s">
        <v>157</v>
      </c>
      <c r="L8" s="168"/>
    </row>
    <row r="9" spans="2:15" x14ac:dyDescent="0.3">
      <c r="B9" s="13" t="s">
        <v>94</v>
      </c>
      <c r="C9" s="15"/>
      <c r="D9" s="14"/>
      <c r="E9" s="18"/>
      <c r="F9" s="14"/>
      <c r="G9" s="18"/>
      <c r="H9" s="14"/>
      <c r="I9" s="14">
        <f>+'balance diciembre 2022'!H6</f>
        <v>196870974.91</v>
      </c>
      <c r="J9" s="14">
        <f>+D25-I9</f>
        <v>0</v>
      </c>
      <c r="K9" s="14">
        <f>+'balance diciembre 2021'!H6</f>
        <v>150179841.94999999</v>
      </c>
      <c r="L9" s="21">
        <f>+E25-K9</f>
        <v>0</v>
      </c>
    </row>
    <row r="10" spans="2:15" x14ac:dyDescent="0.3">
      <c r="B10" s="19" t="s">
        <v>15</v>
      </c>
      <c r="C10" s="15">
        <v>1</v>
      </c>
      <c r="D10" s="17">
        <f>SUM(D11:D13)</f>
        <v>38461999.590000004</v>
      </c>
      <c r="E10" s="16">
        <f>E11+E12</f>
        <v>76103896.950000003</v>
      </c>
      <c r="F10" s="14">
        <f>+D10-E10</f>
        <v>-37641897.359999999</v>
      </c>
      <c r="G10" s="60">
        <f>+(((D10/E10)-1)*100)</f>
        <v>-49.461195639864009</v>
      </c>
      <c r="H10" s="85"/>
      <c r="I10" s="85"/>
      <c r="J10" s="85"/>
      <c r="K10" s="85"/>
      <c r="M10" s="21"/>
      <c r="O10" s="27"/>
    </row>
    <row r="11" spans="2:15" x14ac:dyDescent="0.3">
      <c r="B11" s="20" t="s">
        <v>17</v>
      </c>
      <c r="C11" s="15"/>
      <c r="D11" s="14">
        <f>+VLOOKUP(110505,'balance diciembre 2022'!$C$6:$H$89,6,0)</f>
        <v>4527</v>
      </c>
      <c r="E11" s="18">
        <f>+VLOOKUP(110505,'balance diciembre 2021'!$C$6:$H$63,6,0)</f>
        <v>4527</v>
      </c>
      <c r="F11" s="14">
        <f t="shared" ref="F11:F25" si="0">+D11-E11</f>
        <v>0</v>
      </c>
      <c r="G11" s="60">
        <f t="shared" ref="G11:G25" si="1">+(((D11/E11)-1)*100)</f>
        <v>0</v>
      </c>
      <c r="H11" s="85"/>
      <c r="I11" s="85"/>
      <c r="J11" s="85"/>
      <c r="K11" s="85"/>
    </row>
    <row r="12" spans="2:15" x14ac:dyDescent="0.3">
      <c r="B12" s="20" t="s">
        <v>22</v>
      </c>
      <c r="C12" s="15"/>
      <c r="D12" s="14">
        <f>+VLOOKUP(111005,'balance diciembre 2022'!$C$6:$H$89,6,0)</f>
        <v>8357472.5899999999</v>
      </c>
      <c r="E12" s="18">
        <f>+VLOOKUP(111005,'balance diciembre 2021'!$C$6:$H$63,6,0)</f>
        <v>76099369.950000003</v>
      </c>
      <c r="F12" s="14">
        <f t="shared" si="0"/>
        <v>-67741897.359999999</v>
      </c>
      <c r="G12" s="60">
        <f t="shared" si="1"/>
        <v>-89.017684909229658</v>
      </c>
      <c r="H12" s="85"/>
      <c r="I12" s="85"/>
      <c r="J12" s="85"/>
      <c r="K12" s="85"/>
    </row>
    <row r="13" spans="2:15" x14ac:dyDescent="0.3">
      <c r="B13" s="19" t="s">
        <v>240</v>
      </c>
      <c r="C13" s="15"/>
      <c r="D13" s="17">
        <f>+D14</f>
        <v>30100000</v>
      </c>
      <c r="E13" s="18">
        <v>0</v>
      </c>
      <c r="F13" s="17">
        <f t="shared" ref="F13" si="2">+D13-E13</f>
        <v>30100000</v>
      </c>
      <c r="G13" s="117" t="e">
        <f t="shared" ref="G13" si="3">+(((D13/E13)-1)*100)</f>
        <v>#DIV/0!</v>
      </c>
      <c r="H13" s="85"/>
      <c r="I13" s="85"/>
      <c r="J13" s="85"/>
      <c r="K13" s="85"/>
    </row>
    <row r="14" spans="2:15" x14ac:dyDescent="0.3">
      <c r="B14" s="20" t="s">
        <v>241</v>
      </c>
      <c r="C14" s="15"/>
      <c r="D14" s="14">
        <f>+VLOOKUP(129595,'balance diciembre 2022'!$C$6:$H$89,6,0)</f>
        <v>30100000</v>
      </c>
      <c r="E14" s="18">
        <v>0</v>
      </c>
      <c r="F14" s="14">
        <f t="shared" ref="F14" si="4">+D14-E14</f>
        <v>30100000</v>
      </c>
      <c r="G14" s="60" t="e">
        <f t="shared" ref="G14" si="5">+(((D14/E14)-1)*100)</f>
        <v>#DIV/0!</v>
      </c>
      <c r="H14" s="85"/>
      <c r="I14" s="85"/>
      <c r="J14" s="85"/>
      <c r="K14" s="85"/>
    </row>
    <row r="15" spans="2:15" x14ac:dyDescent="0.3">
      <c r="B15" s="20"/>
      <c r="C15" s="15"/>
      <c r="D15" s="14"/>
      <c r="E15" s="18"/>
      <c r="F15" s="14"/>
      <c r="G15" s="60"/>
      <c r="H15" s="85"/>
      <c r="I15" s="85"/>
      <c r="J15" s="85"/>
      <c r="K15" s="85"/>
    </row>
    <row r="16" spans="2:15" x14ac:dyDescent="0.3">
      <c r="B16" s="19" t="s">
        <v>25</v>
      </c>
      <c r="C16" s="15">
        <v>2</v>
      </c>
      <c r="D16" s="17">
        <f>SUM(D17:D23)</f>
        <v>158408975.31999999</v>
      </c>
      <c r="E16" s="16">
        <f>SUM(E17:E23)</f>
        <v>74075945</v>
      </c>
      <c r="F16" s="14">
        <f t="shared" si="0"/>
        <v>84333030.319999993</v>
      </c>
      <c r="G16" s="60">
        <f t="shared" si="1"/>
        <v>113.84671544858453</v>
      </c>
      <c r="H16" s="85"/>
      <c r="I16" s="85"/>
      <c r="J16" s="85"/>
      <c r="K16" s="85"/>
      <c r="O16" s="21"/>
    </row>
    <row r="17" spans="2:18" x14ac:dyDescent="0.3">
      <c r="B17" s="20" t="s">
        <v>29</v>
      </c>
      <c r="C17" s="15"/>
      <c r="D17" s="14">
        <f>+VLOOKUP(13050501,'balance diciembre 2022'!$C$6:$H$89,6,0)+VLOOKUP(131001,'balance diciembre 2022'!$C$6:$H$89,6,0)</f>
        <v>10494771</v>
      </c>
      <c r="E17" s="18">
        <f>+VLOOKUP(13050501,'balance diciembre 2021'!$C$6:$H$58,6,0)+VLOOKUP(131001,'balance diciembre 2021'!$C$6:$H$58,6,0)</f>
        <v>7564797</v>
      </c>
      <c r="F17" s="14">
        <f t="shared" si="0"/>
        <v>2929974</v>
      </c>
      <c r="G17" s="60">
        <f t="shared" si="1"/>
        <v>38.731693659459744</v>
      </c>
      <c r="H17" s="85"/>
      <c r="I17" s="85"/>
      <c r="J17" s="85"/>
      <c r="K17" s="85"/>
      <c r="L17" s="4" t="s">
        <v>137</v>
      </c>
      <c r="M17" s="4" t="s">
        <v>95</v>
      </c>
      <c r="R17" s="14"/>
    </row>
    <row r="18" spans="2:18" x14ac:dyDescent="0.3">
      <c r="B18" s="20" t="s">
        <v>96</v>
      </c>
      <c r="C18" s="15"/>
      <c r="D18" s="14">
        <f>+VLOOKUP(13050502,'balance diciembre 2022'!$C$6:$H$89,6,0)</f>
        <v>-6925923</v>
      </c>
      <c r="E18" s="18">
        <f>+VLOOKUP(13050502,'balance diciembre 2021'!$C$6:$H$63,6,0)</f>
        <v>-7070922</v>
      </c>
      <c r="F18" s="14">
        <f t="shared" si="0"/>
        <v>144999</v>
      </c>
      <c r="G18" s="60">
        <f t="shared" si="1"/>
        <v>-2.0506378093267053</v>
      </c>
      <c r="H18" s="85"/>
      <c r="I18" s="85"/>
      <c r="J18" s="85"/>
      <c r="K18" s="85"/>
      <c r="R18" s="14"/>
    </row>
    <row r="19" spans="2:18" x14ac:dyDescent="0.3">
      <c r="B19" s="20" t="s">
        <v>30</v>
      </c>
      <c r="C19" s="15"/>
      <c r="D19" s="156">
        <f>+VLOOKUP(131002,'balance diciembre 2022'!$C$6:$H$89,6,0)</f>
        <v>27239175</v>
      </c>
      <c r="E19" s="18">
        <f>+VLOOKUP(131002,'balance diciembre 2021'!$C$6:$H$63,6,0)</f>
        <v>17813457</v>
      </c>
      <c r="F19" s="14">
        <f t="shared" si="0"/>
        <v>9425718</v>
      </c>
      <c r="G19" s="60">
        <f t="shared" si="1"/>
        <v>52.913468733216696</v>
      </c>
      <c r="H19" s="85"/>
      <c r="I19" s="85"/>
      <c r="J19" s="85"/>
      <c r="K19" s="85"/>
      <c r="R19" s="14"/>
    </row>
    <row r="20" spans="2:18" x14ac:dyDescent="0.3">
      <c r="B20" s="20" t="s">
        <v>31</v>
      </c>
      <c r="C20" s="15"/>
      <c r="D20" s="14">
        <f>+VLOOKUP(131003,'balance diciembre 2022'!$C$6:$H$89,6,0)</f>
        <v>2303000</v>
      </c>
      <c r="E20" s="18">
        <f>+VLOOKUP(131003,'balance diciembre 2021'!$C$6:$H$63,6,0)</f>
        <v>505000</v>
      </c>
      <c r="F20" s="14">
        <f t="shared" si="0"/>
        <v>1798000</v>
      </c>
      <c r="G20" s="60">
        <f t="shared" si="1"/>
        <v>356.03960396039599</v>
      </c>
      <c r="H20" s="85"/>
      <c r="I20" s="85"/>
      <c r="J20" s="85"/>
      <c r="K20" s="85"/>
    </row>
    <row r="21" spans="2:18" x14ac:dyDescent="0.3">
      <c r="B21" s="20" t="s">
        <v>32</v>
      </c>
      <c r="C21" s="15"/>
      <c r="D21" s="14">
        <f>+VLOOKUP(131004,'balance diciembre 2022'!$C$6:$H$89,6,0)</f>
        <v>33126</v>
      </c>
      <c r="E21" s="18">
        <f>+VLOOKUP(131004,'balance diciembre 2021'!$C$6:$H$63,6,0)</f>
        <v>37168</v>
      </c>
      <c r="F21" s="14">
        <f t="shared" si="0"/>
        <v>-4042</v>
      </c>
      <c r="G21" s="60">
        <f t="shared" si="1"/>
        <v>-10.874946190271206</v>
      </c>
      <c r="H21" s="85"/>
      <c r="I21" s="85"/>
      <c r="J21" s="85"/>
      <c r="K21" s="85"/>
    </row>
    <row r="22" spans="2:18" x14ac:dyDescent="0.3">
      <c r="B22" s="20" t="s">
        <v>33</v>
      </c>
      <c r="C22" s="15"/>
      <c r="D22" s="14">
        <f>+VLOOKUP(131005,'balance diciembre 2022'!$C$6:$H$89,6,0)</f>
        <v>124249073</v>
      </c>
      <c r="E22" s="18">
        <f>+VLOOKUP(131005,'balance diciembre 2021'!$C$6:$H$63,6,0)</f>
        <v>55133465</v>
      </c>
      <c r="F22" s="14">
        <f t="shared" si="0"/>
        <v>69115608</v>
      </c>
      <c r="G22" s="60">
        <f t="shared" si="1"/>
        <v>125.36053737961143</v>
      </c>
      <c r="H22" s="85"/>
      <c r="I22" s="85"/>
      <c r="J22" s="85"/>
      <c r="K22" s="85"/>
      <c r="R22" s="14"/>
    </row>
    <row r="23" spans="2:18" ht="15" thickBot="1" x14ac:dyDescent="0.35">
      <c r="B23" s="20" t="s">
        <v>97</v>
      </c>
      <c r="C23" s="15"/>
      <c r="D23" s="58">
        <f>+VLOOKUP(1330,'balance diciembre 2022'!$C$6:$H$89,6,0)+VLOOKUP(1355,'balance diciembre 2022'!$C$6:$H$89,6,0)</f>
        <v>1015753.32</v>
      </c>
      <c r="E23" s="59">
        <f>+VLOOKUP(1330,'balance diciembre 2021'!$C$6:$H$63,6,0)</f>
        <v>92980</v>
      </c>
      <c r="F23" s="14">
        <f t="shared" si="0"/>
        <v>922773.32</v>
      </c>
      <c r="G23" s="60">
        <f t="shared" si="1"/>
        <v>992.44280490428048</v>
      </c>
      <c r="H23" s="85"/>
      <c r="I23" s="85"/>
      <c r="J23" s="85"/>
      <c r="K23" s="85"/>
      <c r="R23" s="14"/>
    </row>
    <row r="24" spans="2:18" ht="15" thickTop="1" x14ac:dyDescent="0.3">
      <c r="B24" s="19" t="s">
        <v>98</v>
      </c>
      <c r="C24" s="15"/>
      <c r="D24" s="17">
        <f>+D10+D16</f>
        <v>196870974.91</v>
      </c>
      <c r="E24" s="16">
        <f>+E10+E16</f>
        <v>150179841.94999999</v>
      </c>
      <c r="F24" s="14">
        <f t="shared" si="0"/>
        <v>46691132.960000008</v>
      </c>
      <c r="G24" s="60">
        <f t="shared" si="1"/>
        <v>31.090146556117084</v>
      </c>
      <c r="H24" s="85"/>
      <c r="I24" s="85"/>
      <c r="J24" s="85"/>
      <c r="K24" s="85"/>
    </row>
    <row r="25" spans="2:18" ht="15.6" x14ac:dyDescent="0.3">
      <c r="B25" s="22" t="s">
        <v>99</v>
      </c>
      <c r="C25" s="24"/>
      <c r="D25" s="23">
        <f>+D24</f>
        <v>196870974.91</v>
      </c>
      <c r="E25" s="25">
        <f>+E24</f>
        <v>150179841.94999999</v>
      </c>
      <c r="F25" s="14">
        <f t="shared" si="0"/>
        <v>46691132.960000008</v>
      </c>
      <c r="G25" s="60">
        <f t="shared" si="1"/>
        <v>31.090146556117084</v>
      </c>
      <c r="H25" s="85"/>
      <c r="I25" s="85"/>
      <c r="J25" s="85"/>
      <c r="K25" s="85"/>
      <c r="O25" s="21"/>
    </row>
    <row r="26" spans="2:18" x14ac:dyDescent="0.3">
      <c r="B26" s="19"/>
      <c r="C26" s="15"/>
      <c r="D26" s="14"/>
      <c r="E26" s="16"/>
      <c r="F26" s="17"/>
      <c r="G26" s="16"/>
      <c r="H26" s="17"/>
      <c r="I26" s="17"/>
      <c r="J26" s="17"/>
      <c r="K26" s="17"/>
      <c r="Q26" s="21"/>
    </row>
    <row r="27" spans="2:18" x14ac:dyDescent="0.3">
      <c r="B27" s="13" t="s">
        <v>100</v>
      </c>
      <c r="C27" s="26"/>
      <c r="D27" s="17"/>
      <c r="E27" s="16"/>
      <c r="F27" s="17"/>
      <c r="G27" s="16"/>
      <c r="H27" s="17"/>
      <c r="I27" s="168" t="s">
        <v>235</v>
      </c>
      <c r="J27" s="168"/>
      <c r="K27" s="168" t="s">
        <v>158</v>
      </c>
      <c r="L27" s="168"/>
    </row>
    <row r="28" spans="2:18" x14ac:dyDescent="0.3">
      <c r="B28" s="20" t="s">
        <v>31</v>
      </c>
      <c r="C28" s="15">
        <v>3</v>
      </c>
      <c r="D28" s="14">
        <f>+VLOOKUP(211503,'balance diciembre 2022'!$C$6:$H$89,6,0)*-1</f>
        <v>21236737</v>
      </c>
      <c r="E28" s="18">
        <f>+VLOOKUP(211503,'balance diciembre 2021'!$C$6:$H$63,6,0)*-1</f>
        <v>14701134</v>
      </c>
      <c r="F28" s="14">
        <f t="shared" ref="F28:F34" si="6">+D28-E28</f>
        <v>6535603</v>
      </c>
      <c r="G28" s="60">
        <f t="shared" ref="G28:G34" si="7">+(((D28/E28)-1)*100)</f>
        <v>44.456454855795478</v>
      </c>
      <c r="H28" s="85"/>
      <c r="I28" s="14">
        <f>+'balance diciembre 2022'!H41*-1</f>
        <v>176158669.97</v>
      </c>
      <c r="J28" s="85">
        <f>+D34-I28</f>
        <v>0</v>
      </c>
      <c r="K28" s="14">
        <f>+'balance diciembre 2021'!H32*-1</f>
        <v>132247330.97</v>
      </c>
      <c r="L28" s="21">
        <f>+E34-K28</f>
        <v>0</v>
      </c>
    </row>
    <row r="29" spans="2:18" x14ac:dyDescent="0.3">
      <c r="B29" s="20" t="s">
        <v>101</v>
      </c>
      <c r="C29" s="15"/>
      <c r="D29" s="14">
        <f>+VLOOKUP(211506,'balance diciembre 2022'!$C$6:$H$89,6,0)*-1</f>
        <v>144941803</v>
      </c>
      <c r="E29" s="18">
        <f>+VLOOKUP(211506,'balance diciembre 2021'!$C$6:$H$63,6,0)*-1</f>
        <v>113084515</v>
      </c>
      <c r="F29" s="14">
        <f t="shared" si="6"/>
        <v>31857288</v>
      </c>
      <c r="G29" s="60">
        <f t="shared" si="7"/>
        <v>28.171220436325871</v>
      </c>
      <c r="H29" s="85"/>
      <c r="I29" s="85"/>
      <c r="J29" s="85"/>
      <c r="K29" s="85"/>
    </row>
    <row r="30" spans="2:18" x14ac:dyDescent="0.3">
      <c r="B30" s="20" t="s">
        <v>42</v>
      </c>
      <c r="C30" s="15"/>
      <c r="D30" s="14">
        <f>+VLOOKUP(2205,'balance diciembre 2022'!$C$6:$H$89,6,0)*-1</f>
        <v>116800</v>
      </c>
      <c r="E30" s="18">
        <f>+VLOOKUP(2205,'balance diciembre 2021'!$C$6:$H$63,6,0)*-1</f>
        <v>116800</v>
      </c>
      <c r="F30" s="14"/>
      <c r="G30" s="60"/>
      <c r="H30" s="85"/>
      <c r="I30" s="85"/>
      <c r="J30" s="85"/>
      <c r="K30" s="85"/>
    </row>
    <row r="31" spans="2:18" x14ac:dyDescent="0.3">
      <c r="B31" s="20" t="s">
        <v>45</v>
      </c>
      <c r="C31" s="15"/>
      <c r="D31" s="14">
        <f>+VLOOKUP(2335,'balance diciembre 2022'!$C$6:$H$89,6,0)*-1</f>
        <v>4017640</v>
      </c>
      <c r="E31" s="18">
        <f>+VLOOKUP(2335,'balance diciembre 2021'!$C$6:$H$63,6,0)*-1</f>
        <v>2872640</v>
      </c>
      <c r="F31" s="14">
        <f t="shared" si="6"/>
        <v>1145000</v>
      </c>
      <c r="G31" s="60">
        <f t="shared" si="7"/>
        <v>39.858805837139364</v>
      </c>
      <c r="H31" s="85"/>
      <c r="I31" s="85"/>
      <c r="J31" s="85"/>
      <c r="K31" s="85"/>
      <c r="N31" s="29" t="s">
        <v>227</v>
      </c>
    </row>
    <row r="32" spans="2:18" ht="15" thickBot="1" x14ac:dyDescent="0.35">
      <c r="B32" s="20" t="s">
        <v>221</v>
      </c>
      <c r="C32" s="15"/>
      <c r="D32" s="58">
        <f>+VLOOKUP(28,'balance diciembre 2022'!$C$6:$H$89,6,0)*-1</f>
        <v>5845689.9699999997</v>
      </c>
      <c r="E32" s="59">
        <f>+VLOOKUP(280505,'balance diciembre 2021'!$C$6:$H$63,6,0)*-1+VLOOKUP(281005,'balance diciembre 2021'!$C$6:$H$63,6,0)*-1</f>
        <v>1472241.97</v>
      </c>
      <c r="F32" s="14"/>
      <c r="G32" s="60"/>
      <c r="H32" s="85"/>
      <c r="I32" s="85"/>
      <c r="J32" s="85"/>
      <c r="K32" s="85"/>
      <c r="L32" s="21">
        <f>+D32+'ESTADO RESULTADO'!E41</f>
        <v>8148009.561999999</v>
      </c>
      <c r="M32" s="4" t="s">
        <v>222</v>
      </c>
      <c r="N32" s="29">
        <f>+'ESTADO RESULTADO'!E41</f>
        <v>2302319.5919999997</v>
      </c>
      <c r="O32" s="27">
        <f>+L32-N32</f>
        <v>5845689.9699999988</v>
      </c>
    </row>
    <row r="33" spans="2:18" ht="15" thickTop="1" x14ac:dyDescent="0.3">
      <c r="B33" s="19" t="s">
        <v>102</v>
      </c>
      <c r="C33" s="26"/>
      <c r="D33" s="17">
        <f>SUM(D28:D32)</f>
        <v>176158669.97</v>
      </c>
      <c r="E33" s="16">
        <f>SUM(E28:E32)</f>
        <v>132247330.97</v>
      </c>
      <c r="F33" s="14">
        <f t="shared" si="6"/>
        <v>43911339</v>
      </c>
      <c r="G33" s="60">
        <f t="shared" si="7"/>
        <v>33.203951019594633</v>
      </c>
      <c r="H33" s="85"/>
      <c r="I33" s="85"/>
      <c r="J33" s="85"/>
      <c r="K33" s="85"/>
      <c r="O33" s="27"/>
    </row>
    <row r="34" spans="2:18" ht="15.6" x14ac:dyDescent="0.3">
      <c r="B34" s="22" t="s">
        <v>103</v>
      </c>
      <c r="C34" s="24"/>
      <c r="D34" s="23">
        <f>+D33</f>
        <v>176158669.97</v>
      </c>
      <c r="E34" s="25">
        <f>+E33</f>
        <v>132247330.97</v>
      </c>
      <c r="F34" s="14">
        <f t="shared" si="6"/>
        <v>43911339</v>
      </c>
      <c r="G34" s="60">
        <f t="shared" si="7"/>
        <v>33.203951019594633</v>
      </c>
      <c r="H34" s="85"/>
      <c r="I34" s="85"/>
      <c r="J34" s="85"/>
      <c r="K34" s="85"/>
      <c r="N34" s="29">
        <f>+'balance diciembre 2022'!H31*-1</f>
        <v>-996583</v>
      </c>
      <c r="O34" s="21">
        <f>+D34-N34</f>
        <v>177155252.97</v>
      </c>
    </row>
    <row r="35" spans="2:18" x14ac:dyDescent="0.3">
      <c r="B35" s="19"/>
      <c r="C35" s="26"/>
      <c r="D35" s="17"/>
      <c r="E35" s="16"/>
      <c r="F35" s="17"/>
      <c r="G35" s="16"/>
      <c r="H35" s="17"/>
      <c r="I35" s="17"/>
      <c r="J35" s="17"/>
      <c r="K35" s="17"/>
    </row>
    <row r="36" spans="2:18" x14ac:dyDescent="0.3">
      <c r="B36" s="13" t="s">
        <v>104</v>
      </c>
      <c r="C36" s="26">
        <v>4</v>
      </c>
      <c r="D36" s="17"/>
      <c r="E36" s="16"/>
      <c r="F36" s="14">
        <f t="shared" ref="F36:F42" si="8">+D36-E36</f>
        <v>0</v>
      </c>
      <c r="G36" s="60" t="e">
        <f t="shared" ref="G36:G42" si="9">+(((D36/E36)-1)*100)</f>
        <v>#DIV/0!</v>
      </c>
      <c r="H36" s="85"/>
      <c r="I36" s="85"/>
      <c r="J36" s="85"/>
      <c r="K36" s="85"/>
      <c r="N36" s="29">
        <f>+'balance diciembre 2022'!H50*-1</f>
        <v>4017640</v>
      </c>
      <c r="O36" s="21">
        <f>+D36-N36</f>
        <v>-4017640</v>
      </c>
    </row>
    <row r="37" spans="2:18" x14ac:dyDescent="0.3">
      <c r="B37" s="20" t="s">
        <v>51</v>
      </c>
      <c r="C37" s="15"/>
      <c r="D37" s="14">
        <f>+VLOOKUP(3105,'balance diciembre 2022'!$C$6:$H$89,6,0)*-1</f>
        <v>6683949</v>
      </c>
      <c r="E37" s="18">
        <f>+VLOOKUP(3105,'balance diciembre 2021'!$C$6:$H$63,6,0)*-1</f>
        <v>6683949</v>
      </c>
      <c r="F37" s="14">
        <f t="shared" si="8"/>
        <v>0</v>
      </c>
      <c r="G37" s="60">
        <f t="shared" si="9"/>
        <v>0</v>
      </c>
      <c r="H37" s="85"/>
      <c r="I37" s="85"/>
      <c r="J37" s="85"/>
      <c r="K37" s="85"/>
    </row>
    <row r="38" spans="2:18" x14ac:dyDescent="0.3">
      <c r="B38" s="20" t="s">
        <v>105</v>
      </c>
      <c r="C38" s="15"/>
      <c r="D38" s="14">
        <f>+'ESTADO RESULTADO'!E38</f>
        <v>11511597.959999999</v>
      </c>
      <c r="E38" s="18">
        <f>+'ESTADO RESULTADO'!F38</f>
        <v>10914785.220000001</v>
      </c>
      <c r="F38" s="14">
        <f t="shared" si="8"/>
        <v>596812.73999999836</v>
      </c>
      <c r="G38" s="60">
        <f t="shared" si="9"/>
        <v>5.46792930846145</v>
      </c>
      <c r="H38" s="85"/>
      <c r="I38" s="85"/>
      <c r="J38" s="85"/>
      <c r="K38" s="85"/>
    </row>
    <row r="39" spans="2:18" x14ac:dyDescent="0.3">
      <c r="B39" s="20" t="s">
        <v>144</v>
      </c>
      <c r="C39" s="15"/>
      <c r="D39" s="14">
        <f>+VLOOKUP(33,'balance diciembre 2022'!$C$6:$H$111,6,0)*-1</f>
        <v>2494034.4900000002</v>
      </c>
      <c r="E39" s="18">
        <v>0</v>
      </c>
      <c r="F39" s="14"/>
      <c r="G39" s="60"/>
      <c r="H39" s="85"/>
      <c r="I39" s="85"/>
      <c r="J39" s="85"/>
      <c r="K39" s="85"/>
    </row>
    <row r="40" spans="2:18" x14ac:dyDescent="0.3">
      <c r="B40" s="20" t="s">
        <v>139</v>
      </c>
      <c r="C40" s="15"/>
      <c r="D40" s="14">
        <f>+VLOOKUP(3705,'balance diciembre 2022'!$C$6:$H$89,6,0)*-1</f>
        <v>0.49</v>
      </c>
      <c r="E40" s="18" t="e">
        <f>+VLOOKUP(370505,'balance diciembre 2021'!$C$6:$H$63,6,0)*-1</f>
        <v>#N/A</v>
      </c>
      <c r="F40" s="14"/>
      <c r="G40" s="60"/>
      <c r="H40" s="85"/>
      <c r="I40" s="85"/>
      <c r="J40" s="85"/>
      <c r="K40" s="85"/>
    </row>
    <row r="41" spans="2:18" ht="15.6" x14ac:dyDescent="0.3">
      <c r="B41" s="28" t="s">
        <v>106</v>
      </c>
      <c r="C41" s="24"/>
      <c r="D41" s="23">
        <f>SUM(D37:D40)</f>
        <v>20689581.940000001</v>
      </c>
      <c r="E41" s="25" t="e">
        <f>SUM(E37:E40)</f>
        <v>#N/A</v>
      </c>
      <c r="F41" s="14" t="e">
        <f t="shared" si="8"/>
        <v>#N/A</v>
      </c>
      <c r="G41" s="60" t="e">
        <f t="shared" si="9"/>
        <v>#N/A</v>
      </c>
      <c r="H41" s="85"/>
      <c r="I41" s="85"/>
      <c r="J41" s="85"/>
      <c r="K41" s="85"/>
      <c r="Q41" s="21"/>
      <c r="R41" s="29"/>
    </row>
    <row r="42" spans="2:18" ht="16.2" thickBot="1" x14ac:dyDescent="0.35">
      <c r="B42" s="76" t="s">
        <v>107</v>
      </c>
      <c r="C42" s="77"/>
      <c r="D42" s="78">
        <f>+D34+D41</f>
        <v>196848251.91</v>
      </c>
      <c r="E42" s="79" t="e">
        <f>+E41+E34</f>
        <v>#N/A</v>
      </c>
      <c r="F42" s="14" t="e">
        <f t="shared" si="8"/>
        <v>#N/A</v>
      </c>
      <c r="G42" s="60" t="e">
        <f t="shared" si="9"/>
        <v>#N/A</v>
      </c>
      <c r="H42" s="85"/>
      <c r="I42" s="85"/>
      <c r="J42" s="85"/>
      <c r="K42" s="85"/>
      <c r="O42" s="21"/>
      <c r="P42" s="21"/>
      <c r="R42" s="21"/>
    </row>
    <row r="43" spans="2:18" x14ac:dyDescent="0.3">
      <c r="B43" s="64"/>
      <c r="C43" s="65"/>
      <c r="D43" s="66"/>
      <c r="E43" s="66"/>
      <c r="F43" s="66"/>
      <c r="G43" s="67"/>
      <c r="H43" s="14"/>
      <c r="I43" s="14"/>
      <c r="J43" s="14"/>
      <c r="K43" s="14"/>
    </row>
    <row r="44" spans="2:18" x14ac:dyDescent="0.3">
      <c r="B44" s="30"/>
      <c r="C44" s="15"/>
      <c r="D44" s="14">
        <f>+D25-D42</f>
        <v>22723</v>
      </c>
      <c r="E44" s="14" t="e">
        <f>+E25-E42</f>
        <v>#N/A</v>
      </c>
      <c r="F44" s="14"/>
      <c r="G44" s="18"/>
      <c r="H44" s="14"/>
      <c r="I44" s="14"/>
      <c r="J44" s="14"/>
      <c r="K44" s="14"/>
      <c r="O44" s="21"/>
    </row>
    <row r="45" spans="2:18" ht="15" thickBot="1" x14ac:dyDescent="0.35">
      <c r="B45" s="31"/>
      <c r="C45" s="15"/>
      <c r="D45" s="14"/>
      <c r="E45" s="14"/>
      <c r="F45" s="171"/>
      <c r="G45" s="172"/>
      <c r="H45" s="14"/>
      <c r="I45" s="14"/>
      <c r="J45" s="14"/>
      <c r="K45" s="14"/>
    </row>
    <row r="46" spans="2:18" x14ac:dyDescent="0.3">
      <c r="B46" s="13" t="s">
        <v>108</v>
      </c>
      <c r="C46" s="26"/>
      <c r="D46" s="14"/>
      <c r="E46" s="14"/>
      <c r="F46" s="169" t="s">
        <v>135</v>
      </c>
      <c r="G46" s="170"/>
      <c r="H46" s="14"/>
      <c r="I46" s="14"/>
      <c r="J46" s="14"/>
      <c r="K46" s="14"/>
    </row>
    <row r="47" spans="2:18" x14ac:dyDescent="0.3">
      <c r="B47" s="13" t="s">
        <v>220</v>
      </c>
      <c r="C47" s="15"/>
      <c r="D47" s="14"/>
      <c r="E47" s="14"/>
      <c r="F47" s="169" t="s">
        <v>109</v>
      </c>
      <c r="G47" s="170"/>
      <c r="H47" s="14"/>
      <c r="I47" s="14"/>
      <c r="J47" s="14"/>
      <c r="K47" s="14"/>
    </row>
    <row r="48" spans="2:18" ht="15" thickBot="1" x14ac:dyDescent="0.35">
      <c r="B48" s="32" t="s">
        <v>110</v>
      </c>
      <c r="C48" s="33"/>
      <c r="D48" s="34"/>
      <c r="E48" s="34"/>
      <c r="F48" s="34" t="s">
        <v>111</v>
      </c>
      <c r="G48" s="35"/>
      <c r="H48" s="86"/>
      <c r="I48" s="86"/>
      <c r="J48" s="86"/>
      <c r="K48" s="86"/>
    </row>
    <row r="49" spans="8:11" x14ac:dyDescent="0.3">
      <c r="H49" s="84"/>
      <c r="I49" s="84"/>
      <c r="J49" s="84"/>
      <c r="K49" s="84"/>
    </row>
    <row r="50" spans="8:11" x14ac:dyDescent="0.3">
      <c r="H50" s="84"/>
      <c r="I50" s="84"/>
      <c r="J50" s="84"/>
      <c r="K50" s="84"/>
    </row>
    <row r="51" spans="8:11" x14ac:dyDescent="0.3">
      <c r="H51" s="87"/>
      <c r="I51" s="87"/>
      <c r="J51" s="87"/>
      <c r="K51" s="87"/>
    </row>
    <row r="89" spans="2:11" x14ac:dyDescent="0.3">
      <c r="B89" s="4"/>
      <c r="C89" s="5"/>
      <c r="D89" s="4"/>
      <c r="E89" s="4"/>
      <c r="F89" s="4"/>
      <c r="G89" s="4"/>
    </row>
    <row r="92" spans="2:11" x14ac:dyDescent="0.3">
      <c r="H92" s="4"/>
      <c r="I92" s="4"/>
      <c r="J92" s="4"/>
      <c r="K92" s="4"/>
    </row>
  </sheetData>
  <mergeCells count="12">
    <mergeCell ref="F47:G47"/>
    <mergeCell ref="F45:G45"/>
    <mergeCell ref="B2:E2"/>
    <mergeCell ref="B3:E3"/>
    <mergeCell ref="B4:E4"/>
    <mergeCell ref="B5:E5"/>
    <mergeCell ref="B6:E6"/>
    <mergeCell ref="I8:J8"/>
    <mergeCell ref="K8:L8"/>
    <mergeCell ref="I27:J27"/>
    <mergeCell ref="K27:L27"/>
    <mergeCell ref="F46:G46"/>
  </mergeCells>
  <pageMargins left="0.19685039370078741" right="0.19685039370078741" top="0.19685039370078741" bottom="0.19685039370078741" header="0.31496062992125984" footer="0.31496062992125984"/>
  <pageSetup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9282A-224B-486B-8E8A-9AD52923C575}">
  <dimension ref="B1:AH48"/>
  <sheetViews>
    <sheetView tabSelected="1" topLeftCell="A23" zoomScale="120" zoomScaleNormal="120" workbookViewId="0">
      <selection activeCell="I29" sqref="I29"/>
    </sheetView>
  </sheetViews>
  <sheetFormatPr baseColWidth="10" defaultRowHeight="13.8" x14ac:dyDescent="0.3"/>
  <cols>
    <col min="2" max="2" width="0" hidden="1" customWidth="1"/>
    <col min="3" max="3" width="38.44140625" bestFit="1" customWidth="1"/>
    <col min="4" max="4" width="6.88671875" customWidth="1"/>
    <col min="5" max="5" width="13.44140625" style="2" bestFit="1" customWidth="1"/>
    <col min="6" max="6" width="15" style="2" bestFit="1" customWidth="1"/>
    <col min="7" max="7" width="20.33203125" bestFit="1" customWidth="1"/>
    <col min="8" max="8" width="12" bestFit="1" customWidth="1"/>
    <col min="9" max="9" width="11.5546875" customWidth="1"/>
    <col min="10" max="13" width="11" bestFit="1" customWidth="1"/>
    <col min="14" max="25" width="11.5546875" customWidth="1"/>
    <col min="26" max="26" width="15.33203125" customWidth="1"/>
    <col min="27" max="27" width="11.5546875" customWidth="1"/>
    <col min="28" max="28" width="17" customWidth="1"/>
    <col min="29" max="29" width="12.44140625" customWidth="1"/>
    <col min="30" max="30" width="10.33203125" customWidth="1"/>
    <col min="31" max="31" width="7" customWidth="1"/>
    <col min="32" max="32" width="15.109375" customWidth="1"/>
  </cols>
  <sheetData>
    <row r="1" spans="2:13" ht="14.4" thickBot="1" x14ac:dyDescent="0.35"/>
    <row r="2" spans="2:13" s="4" customFormat="1" ht="14.4" x14ac:dyDescent="0.3">
      <c r="B2" s="3"/>
      <c r="C2" s="173" t="s">
        <v>112</v>
      </c>
      <c r="D2" s="174"/>
      <c r="E2" s="174"/>
      <c r="F2" s="175"/>
      <c r="G2" s="6"/>
      <c r="H2" s="7"/>
    </row>
    <row r="3" spans="2:13" s="4" customFormat="1" ht="14.25" customHeight="1" x14ac:dyDescent="0.3">
      <c r="B3" s="3"/>
      <c r="C3" s="176" t="s">
        <v>86</v>
      </c>
      <c r="D3" s="177"/>
      <c r="E3" s="177"/>
      <c r="F3" s="178"/>
      <c r="G3" s="61"/>
      <c r="H3" s="8"/>
    </row>
    <row r="4" spans="2:13" s="4" customFormat="1" ht="14.25" customHeight="1" x14ac:dyDescent="0.3">
      <c r="B4" s="3"/>
      <c r="C4" s="176" t="s">
        <v>87</v>
      </c>
      <c r="D4" s="177"/>
      <c r="E4" s="177"/>
      <c r="F4" s="178"/>
      <c r="G4" s="61"/>
      <c r="H4" s="8"/>
    </row>
    <row r="5" spans="2:13" s="4" customFormat="1" ht="14.25" customHeight="1" thickBot="1" x14ac:dyDescent="0.35">
      <c r="B5" s="3"/>
      <c r="C5" s="179" t="s">
        <v>232</v>
      </c>
      <c r="D5" s="180"/>
      <c r="E5" s="180"/>
      <c r="F5" s="181"/>
      <c r="G5" s="62"/>
      <c r="H5" s="63"/>
    </row>
    <row r="6" spans="2:13" s="4" customFormat="1" ht="14.25" customHeight="1" x14ac:dyDescent="0.3">
      <c r="B6" s="3"/>
      <c r="C6" s="176" t="s">
        <v>88</v>
      </c>
      <c r="D6" s="177"/>
      <c r="E6" s="177"/>
      <c r="F6" s="178"/>
      <c r="G6" s="6" t="s">
        <v>89</v>
      </c>
      <c r="H6" s="7" t="s">
        <v>90</v>
      </c>
    </row>
    <row r="7" spans="2:13" s="38" customFormat="1" ht="14.4" x14ac:dyDescent="0.3">
      <c r="C7" s="39" t="s">
        <v>113</v>
      </c>
      <c r="D7" s="57" t="s">
        <v>91</v>
      </c>
      <c r="E7" s="10" t="s">
        <v>233</v>
      </c>
      <c r="F7" s="12" t="s">
        <v>92</v>
      </c>
      <c r="H7" s="68"/>
      <c r="J7" s="168" t="s">
        <v>234</v>
      </c>
      <c r="K7" s="182"/>
      <c r="L7" s="168" t="s">
        <v>157</v>
      </c>
      <c r="M7" s="182"/>
    </row>
    <row r="8" spans="2:13" ht="14.4" x14ac:dyDescent="0.3">
      <c r="B8" s="40" t="s">
        <v>56</v>
      </c>
      <c r="C8" s="13" t="s">
        <v>114</v>
      </c>
      <c r="D8" s="41"/>
      <c r="E8" s="42">
        <f>+E9+E14</f>
        <v>21518186.18</v>
      </c>
      <c r="F8" s="50">
        <f>+F9+F14</f>
        <v>20932948.5</v>
      </c>
      <c r="G8" s="14">
        <f>+E8-F8</f>
        <v>585237.6799999997</v>
      </c>
      <c r="H8" s="60">
        <f>+(((E8/F8)-1)*100)</f>
        <v>2.7957727980843172</v>
      </c>
      <c r="J8" s="2">
        <f>+'balance diciembre 2022'!H77*-1</f>
        <v>21540909.18</v>
      </c>
      <c r="K8" s="48">
        <f>+E8-J8</f>
        <v>-22723</v>
      </c>
      <c r="L8" s="2">
        <f>+'balance diciembre 2021'!H65*-1</f>
        <v>22699.27</v>
      </c>
      <c r="M8" s="48">
        <f>+F8-L8</f>
        <v>20910249.23</v>
      </c>
    </row>
    <row r="9" spans="2:13" ht="12.6" customHeight="1" x14ac:dyDescent="0.3">
      <c r="B9" t="s">
        <v>58</v>
      </c>
      <c r="C9" s="43" t="s">
        <v>115</v>
      </c>
      <c r="D9" s="41">
        <v>7</v>
      </c>
      <c r="E9" s="42">
        <f>SUM(E10:E12)</f>
        <v>21001765</v>
      </c>
      <c r="F9" s="50">
        <f>SUM(F10:F12)</f>
        <v>19922213</v>
      </c>
      <c r="G9" s="14">
        <f t="shared" ref="G9:G16" si="0">+E9-F9</f>
        <v>1079552</v>
      </c>
      <c r="H9" s="60">
        <f t="shared" ref="H9:H16" si="1">+(((E9/F9)-1)*100)</f>
        <v>5.4188357488196726</v>
      </c>
    </row>
    <row r="10" spans="2:13" ht="14.4" x14ac:dyDescent="0.3">
      <c r="B10" t="s">
        <v>61</v>
      </c>
      <c r="C10" s="44" t="s">
        <v>62</v>
      </c>
      <c r="D10" s="45"/>
      <c r="E10" s="14">
        <f>+VLOOKUP(411001,'balance diciembre 2022'!$C$6:$H$89,6,0)*-1</f>
        <v>8568000</v>
      </c>
      <c r="F10" s="18">
        <f>+VLOOKUP(411001,'balance diciembre 2021'!C6:H92,6,0)*-1</f>
        <v>8032000</v>
      </c>
      <c r="G10" s="14">
        <f t="shared" si="0"/>
        <v>536000</v>
      </c>
      <c r="H10" s="60">
        <f t="shared" si="1"/>
        <v>6.6733067729083606</v>
      </c>
      <c r="I10" s="48"/>
    </row>
    <row r="11" spans="2:13" ht="14.4" x14ac:dyDescent="0.3">
      <c r="B11" t="s">
        <v>63</v>
      </c>
      <c r="C11" s="44" t="s">
        <v>64</v>
      </c>
      <c r="D11" s="45"/>
      <c r="E11" s="14">
        <f>+VLOOKUP(411003,'balance diciembre 2022'!$C$6:$H$89,6,0)*-1</f>
        <v>12373765</v>
      </c>
      <c r="F11" s="18">
        <f>+VLOOKUP(411003,'balance diciembre 2021'!C6:H92,6,0)*-1</f>
        <v>11610213</v>
      </c>
      <c r="G11" s="14">
        <f t="shared" si="0"/>
        <v>763552</v>
      </c>
      <c r="H11" s="60">
        <f t="shared" si="1"/>
        <v>6.5765546247945617</v>
      </c>
      <c r="I11" s="48"/>
    </row>
    <row r="12" spans="2:13" ht="14.4" x14ac:dyDescent="0.3">
      <c r="B12" t="s">
        <v>116</v>
      </c>
      <c r="C12" s="44" t="s">
        <v>117</v>
      </c>
      <c r="D12" s="45"/>
      <c r="E12" s="14">
        <f>+VLOOKUP(411004,'balance diciembre 2022'!$C$6:$H$89,6,0)*-1</f>
        <v>60000</v>
      </c>
      <c r="F12" s="18">
        <f>+VLOOKUP(411004,'balance diciembre 2021'!C6:H92,6,0)*-1</f>
        <v>280000</v>
      </c>
      <c r="G12" s="14">
        <f t="shared" si="0"/>
        <v>-220000</v>
      </c>
      <c r="H12" s="60">
        <f t="shared" si="1"/>
        <v>-78.571428571428569</v>
      </c>
      <c r="I12" s="48"/>
    </row>
    <row r="13" spans="2:13" ht="14.4" x14ac:dyDescent="0.3">
      <c r="C13" s="44"/>
      <c r="D13" s="45"/>
      <c r="E13" s="46"/>
      <c r="F13" s="47"/>
      <c r="G13" s="14">
        <f t="shared" si="0"/>
        <v>0</v>
      </c>
      <c r="H13" s="60" t="e">
        <f t="shared" si="1"/>
        <v>#DIV/0!</v>
      </c>
      <c r="I13" s="48"/>
    </row>
    <row r="14" spans="2:13" ht="14.4" x14ac:dyDescent="0.3">
      <c r="C14" s="43" t="s">
        <v>118</v>
      </c>
      <c r="D14" s="45"/>
      <c r="E14" s="42">
        <f>SUM(E15:E16)</f>
        <v>516421.18</v>
      </c>
      <c r="F14" s="50">
        <f>SUM(F15:F16)</f>
        <v>1010735.5</v>
      </c>
      <c r="G14" s="14">
        <f t="shared" si="0"/>
        <v>-494314.32</v>
      </c>
      <c r="H14" s="60">
        <f t="shared" si="1"/>
        <v>-48.906397371023381</v>
      </c>
      <c r="K14" s="48"/>
    </row>
    <row r="15" spans="2:13" ht="14.4" x14ac:dyDescent="0.3">
      <c r="B15" t="s">
        <v>119</v>
      </c>
      <c r="C15" s="44" t="s">
        <v>120</v>
      </c>
      <c r="D15" s="45"/>
      <c r="E15" s="14">
        <f>+VLOOKUP(421005,'balance diciembre 2022'!$C$6:$H$89,6,0)*-1</f>
        <v>516421.18</v>
      </c>
      <c r="F15" s="18">
        <f>+VLOOKUP(421005,'balance diciembre 2021'!C6:H92,6,0)*-1</f>
        <v>40735.5</v>
      </c>
      <c r="G15" s="14">
        <f t="shared" si="0"/>
        <v>475685.68</v>
      </c>
      <c r="H15" s="60">
        <f t="shared" si="1"/>
        <v>1167.7423377643577</v>
      </c>
    </row>
    <row r="16" spans="2:13" ht="14.4" x14ac:dyDescent="0.3">
      <c r="C16" s="44" t="s">
        <v>136</v>
      </c>
      <c r="D16" s="45"/>
      <c r="E16" s="14">
        <v>0</v>
      </c>
      <c r="F16" s="18">
        <f>+VLOOKUP(417505,'balance diciembre 2021'!C7:H93,6,0)*-1</f>
        <v>970000</v>
      </c>
      <c r="G16" s="14">
        <f t="shared" si="0"/>
        <v>-970000</v>
      </c>
      <c r="H16" s="60">
        <f t="shared" si="1"/>
        <v>-100</v>
      </c>
    </row>
    <row r="17" spans="2:34" ht="14.4" x14ac:dyDescent="0.3">
      <c r="C17" s="44" t="s">
        <v>641</v>
      </c>
      <c r="D17" s="45"/>
      <c r="E17" s="14">
        <f>+VLOOKUP(421005,'balance diciembre 2022'!$C$6:$H$89,6,0)*-1</f>
        <v>516421.18</v>
      </c>
      <c r="F17" s="18"/>
      <c r="G17" s="14"/>
      <c r="H17" s="60"/>
    </row>
    <row r="18" spans="2:34" x14ac:dyDescent="0.3">
      <c r="C18" s="44"/>
      <c r="D18" s="45"/>
      <c r="E18" s="46"/>
      <c r="F18" s="47"/>
      <c r="H18" s="69"/>
      <c r="J18" s="168" t="s">
        <v>236</v>
      </c>
      <c r="K18" s="168"/>
      <c r="L18" s="168" t="s">
        <v>156</v>
      </c>
      <c r="M18" s="168"/>
    </row>
    <row r="19" spans="2:34" ht="14.4" x14ac:dyDescent="0.3">
      <c r="B19" s="40" t="s">
        <v>73</v>
      </c>
      <c r="C19" s="13" t="s">
        <v>74</v>
      </c>
      <c r="D19" s="41">
        <v>8</v>
      </c>
      <c r="E19" s="42">
        <f>+E20+E29+E36</f>
        <v>10006588.220000001</v>
      </c>
      <c r="F19" s="50">
        <f>+F20+F29+F36</f>
        <v>10018163.279999999</v>
      </c>
      <c r="G19" s="14">
        <f t="shared" ref="G19:G20" si="2">+E19-F19</f>
        <v>-11575.059999998659</v>
      </c>
      <c r="H19" s="18">
        <f t="shared" ref="H19" si="3">+F19-G19</f>
        <v>10029738.339999998</v>
      </c>
      <c r="J19" s="2">
        <f>+'balance diciembre 2022'!H90</f>
        <v>10006588.220000001</v>
      </c>
      <c r="K19" s="48">
        <f>+E19-J19</f>
        <v>0</v>
      </c>
      <c r="L19" s="2">
        <f>+'balance diciembre 2021'!H79</f>
        <v>10018163.279999999</v>
      </c>
      <c r="M19" s="48">
        <f>+F19-L19</f>
        <v>0</v>
      </c>
    </row>
    <row r="20" spans="2:34" ht="14.4" x14ac:dyDescent="0.3">
      <c r="B20" t="s">
        <v>75</v>
      </c>
      <c r="C20" s="43" t="s">
        <v>76</v>
      </c>
      <c r="D20" s="41"/>
      <c r="E20" s="42">
        <f>SUM(E21:E27)</f>
        <v>9530670</v>
      </c>
      <c r="F20" s="50">
        <f>SUM(F21:F27)</f>
        <v>9552376</v>
      </c>
      <c r="G20" s="14">
        <f t="shared" si="2"/>
        <v>-21706</v>
      </c>
      <c r="H20" s="60">
        <f t="shared" ref="H20" si="4">+(((E20/F20)-1)*100)</f>
        <v>-0.22723142388867412</v>
      </c>
      <c r="O20" s="2"/>
    </row>
    <row r="21" spans="2:34" ht="14.4" x14ac:dyDescent="0.3">
      <c r="B21" t="s">
        <v>77</v>
      </c>
      <c r="C21" s="44" t="s">
        <v>46</v>
      </c>
      <c r="D21" s="45"/>
      <c r="E21" s="14">
        <f>+VLOOKUP(5110,'balance diciembre 2022'!$C$6:$H$111,6,0)</f>
        <v>5070000</v>
      </c>
      <c r="F21" s="18">
        <f>+VLOOKUP(5110,'balance diciembre 2021'!C6:H112,6,0)</f>
        <v>5130000</v>
      </c>
      <c r="G21" s="14">
        <f t="shared" ref="G21:G26" si="5">+E21-F21</f>
        <v>-60000</v>
      </c>
      <c r="H21" s="60">
        <f t="shared" ref="H21:H31" si="6">+(((E21/F21)-1)*100)</f>
        <v>-1.1695906432748537</v>
      </c>
    </row>
    <row r="22" spans="2:34" ht="14.4" x14ac:dyDescent="0.3">
      <c r="B22" t="s">
        <v>121</v>
      </c>
      <c r="C22" s="44" t="s">
        <v>122</v>
      </c>
      <c r="D22" s="45"/>
      <c r="E22" s="14">
        <f>+VLOOKUP(513520,'balance diciembre 2022'!$C$6:$H$111,6,0)</f>
        <v>862920</v>
      </c>
      <c r="F22" s="18">
        <f>+VLOOKUP(513520,'balance diciembre 2021'!C15:H101,6,0)</f>
        <v>939600</v>
      </c>
      <c r="G22" s="14">
        <f t="shared" si="5"/>
        <v>-76680</v>
      </c>
      <c r="H22" s="60">
        <f t="shared" si="6"/>
        <v>-8.1609195402298838</v>
      </c>
      <c r="AG22" s="1"/>
      <c r="AH22" s="48"/>
    </row>
    <row r="23" spans="2:34" ht="14.4" x14ac:dyDescent="0.3">
      <c r="B23" t="s">
        <v>123</v>
      </c>
      <c r="C23" s="44" t="s">
        <v>124</v>
      </c>
      <c r="D23" s="45"/>
      <c r="E23" s="14">
        <f>+VLOOKUP(513560,'balance diciembre 2022'!$C$6:$H$111,6,0)</f>
        <v>2336050</v>
      </c>
      <c r="F23" s="18">
        <f>+VLOOKUP(513560,'balance diciembre 2021'!C16:H102,6,0)</f>
        <v>2021326</v>
      </c>
      <c r="G23" s="14">
        <f t="shared" si="5"/>
        <v>314724</v>
      </c>
      <c r="H23" s="60">
        <f t="shared" si="6"/>
        <v>15.570175221611947</v>
      </c>
    </row>
    <row r="24" spans="2:34" ht="14.4" x14ac:dyDescent="0.3">
      <c r="B24" t="s">
        <v>125</v>
      </c>
      <c r="C24" s="44" t="s">
        <v>126</v>
      </c>
      <c r="D24" s="45"/>
      <c r="E24" s="14">
        <f>+VLOOKUP(5140,'balance diciembre 2022'!$C$6:$H$111,6,0)</f>
        <v>1196500</v>
      </c>
      <c r="F24" s="18">
        <f>+VLOOKUP(5140,'balance diciembre 2021'!C17:H103,6,0)</f>
        <v>1217950</v>
      </c>
      <c r="G24" s="14">
        <f t="shared" si="5"/>
        <v>-21450</v>
      </c>
      <c r="H24" s="60">
        <f t="shared" si="6"/>
        <v>-1.7611560408883786</v>
      </c>
    </row>
    <row r="25" spans="2:34" ht="14.4" x14ac:dyDescent="0.3">
      <c r="B25" t="s">
        <v>127</v>
      </c>
      <c r="C25" s="44" t="s">
        <v>128</v>
      </c>
      <c r="D25" s="45"/>
      <c r="E25" s="14">
        <v>0</v>
      </c>
      <c r="F25" s="18">
        <v>0</v>
      </c>
      <c r="G25" s="14">
        <f t="shared" si="5"/>
        <v>0</v>
      </c>
      <c r="H25" s="60" t="e">
        <f t="shared" si="6"/>
        <v>#DIV/0!</v>
      </c>
    </row>
    <row r="26" spans="2:34" ht="14.4" x14ac:dyDescent="0.3">
      <c r="B26" t="s">
        <v>129</v>
      </c>
      <c r="C26" s="44" t="s">
        <v>130</v>
      </c>
      <c r="D26" s="45"/>
      <c r="E26" s="14">
        <v>0</v>
      </c>
      <c r="F26" s="18">
        <f>+VLOOKUP(519530,'balance diciembre 2021'!C19:H105,6,0)</f>
        <v>43500</v>
      </c>
      <c r="G26" s="14">
        <f t="shared" si="5"/>
        <v>-43500</v>
      </c>
      <c r="H26" s="60">
        <f t="shared" si="6"/>
        <v>-100</v>
      </c>
    </row>
    <row r="27" spans="2:34" ht="14.4" x14ac:dyDescent="0.3">
      <c r="C27" s="51" t="s">
        <v>78</v>
      </c>
      <c r="D27" s="45"/>
      <c r="E27" s="14">
        <f>+VLOOKUP(5195,'balance diciembre 2022'!$C$6:$H$111,6,0)</f>
        <v>65200</v>
      </c>
      <c r="F27" s="18">
        <f>+VLOOKUP(519595,'balance diciembre 2021'!C20:H106,6,0)</f>
        <v>200000</v>
      </c>
      <c r="G27" s="14">
        <f t="shared" ref="G27" si="7">+E27-F27</f>
        <v>-134800</v>
      </c>
      <c r="H27" s="60">
        <f t="shared" si="6"/>
        <v>-67.399999999999991</v>
      </c>
      <c r="J27" s="49"/>
      <c r="L27" s="2"/>
      <c r="M27" s="2"/>
      <c r="N27" s="2"/>
      <c r="O27" s="2"/>
      <c r="P27" s="1"/>
      <c r="Q27" s="2"/>
      <c r="R27" s="2"/>
      <c r="S27" s="2"/>
      <c r="T27" s="2"/>
      <c r="U27" s="2"/>
      <c r="V27" s="2"/>
      <c r="W27" s="2"/>
      <c r="X27" s="48"/>
    </row>
    <row r="28" spans="2:34" x14ac:dyDescent="0.3">
      <c r="C28" s="44"/>
      <c r="D28" s="45"/>
      <c r="E28" s="46"/>
      <c r="F28" s="47"/>
      <c r="H28" s="69"/>
      <c r="J28" s="4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48"/>
    </row>
    <row r="29" spans="2:34" ht="14.4" x14ac:dyDescent="0.3">
      <c r="C29" s="43" t="s">
        <v>131</v>
      </c>
      <c r="D29" s="45">
        <v>9</v>
      </c>
      <c r="E29" s="42">
        <f>SUM(E30:E33)</f>
        <v>475918.22</v>
      </c>
      <c r="F29" s="50">
        <f>SUM(F30:F33)</f>
        <v>135787.28</v>
      </c>
      <c r="G29" s="14">
        <f t="shared" ref="G29:G38" si="8">+E29-F29</f>
        <v>340130.93999999994</v>
      </c>
      <c r="H29" s="60">
        <f t="shared" si="6"/>
        <v>250.488072225911</v>
      </c>
      <c r="Z29" s="52"/>
    </row>
    <row r="30" spans="2:34" ht="14.4" x14ac:dyDescent="0.3">
      <c r="C30" s="51" t="s">
        <v>132</v>
      </c>
      <c r="D30" s="45"/>
      <c r="E30" s="14">
        <f>+VLOOKUP(530505,'balance diciembre 2022'!$C$6:$H$111,6,0)</f>
        <v>213452.25</v>
      </c>
      <c r="F30" s="18">
        <f>+VLOOKUP(530505,'balance diciembre 2021'!C6:H111,6,0)</f>
        <v>104886.6</v>
      </c>
      <c r="G30" s="14">
        <f t="shared" si="8"/>
        <v>108565.65</v>
      </c>
      <c r="H30" s="60">
        <f t="shared" si="6"/>
        <v>103.50764539988901</v>
      </c>
      <c r="Z30" s="49"/>
      <c r="AA30" s="53"/>
      <c r="AB30" s="48"/>
    </row>
    <row r="31" spans="2:34" ht="14.4" x14ac:dyDescent="0.3">
      <c r="B31" t="s">
        <v>80</v>
      </c>
      <c r="C31" s="51" t="s">
        <v>133</v>
      </c>
      <c r="D31" s="45"/>
      <c r="E31" s="14">
        <v>0</v>
      </c>
      <c r="F31" s="18">
        <f>+VLOOKUP(530515,'balance diciembre 2021'!C6:H111,6,0)</f>
        <v>20960</v>
      </c>
      <c r="G31" s="14">
        <f t="shared" si="8"/>
        <v>-20960</v>
      </c>
      <c r="H31" s="60">
        <f t="shared" si="6"/>
        <v>-100</v>
      </c>
      <c r="Z31" s="49"/>
      <c r="AA31" s="53"/>
      <c r="AB31" s="48"/>
      <c r="AC31" s="48"/>
    </row>
    <row r="32" spans="2:34" ht="14.4" x14ac:dyDescent="0.3">
      <c r="C32" s="51" t="s">
        <v>151</v>
      </c>
      <c r="D32" s="45"/>
      <c r="E32" s="88">
        <v>0</v>
      </c>
      <c r="F32" s="18">
        <f>+VLOOKUP(530520,'balance diciembre 2021'!C7:H112,6,0)</f>
        <v>1850</v>
      </c>
      <c r="G32" s="14">
        <f t="shared" ref="G32:G33" si="9">+E32-F32</f>
        <v>-1850</v>
      </c>
      <c r="H32" s="60">
        <f t="shared" ref="H32:H33" si="10">+(((E32/F32)-1)*100)</f>
        <v>-100</v>
      </c>
      <c r="Z32" s="49"/>
      <c r="AA32" s="53"/>
      <c r="AB32" s="48"/>
      <c r="AC32" s="48"/>
    </row>
    <row r="33" spans="2:29" ht="14.4" x14ac:dyDescent="0.3">
      <c r="C33" s="51" t="s">
        <v>212</v>
      </c>
      <c r="D33" s="45"/>
      <c r="E33" s="88">
        <f>+VLOOKUP(5315,'balance diciembre 2022'!$C$6:$H$111,6,0)</f>
        <v>262465.96999999997</v>
      </c>
      <c r="F33" s="18">
        <f>+VLOOKUP(531520,'balance diciembre 2021'!C8:H113,6,0)</f>
        <v>8090.68</v>
      </c>
      <c r="G33" s="14">
        <f t="shared" si="9"/>
        <v>254375.28999999998</v>
      </c>
      <c r="H33" s="60">
        <f t="shared" si="10"/>
        <v>3144.0532810591931</v>
      </c>
      <c r="Z33" s="49"/>
      <c r="AA33" s="53"/>
      <c r="AB33" s="48"/>
      <c r="AC33" s="48"/>
    </row>
    <row r="34" spans="2:29" ht="14.4" x14ac:dyDescent="0.3">
      <c r="C34" s="51"/>
      <c r="D34" s="45"/>
      <c r="E34" s="88"/>
      <c r="F34" s="18"/>
      <c r="G34" s="14"/>
      <c r="H34" s="18"/>
      <c r="Z34" s="49"/>
      <c r="AA34" s="53"/>
      <c r="AB34" s="48"/>
      <c r="AC34" s="48"/>
    </row>
    <row r="35" spans="2:29" ht="14.4" x14ac:dyDescent="0.3">
      <c r="C35" s="43" t="s">
        <v>134</v>
      </c>
      <c r="D35" s="45"/>
      <c r="E35" s="42">
        <f>+E9+E14-E20-E29</f>
        <v>11511597.959999999</v>
      </c>
      <c r="F35" s="50">
        <f>+F9+F14-F20-F29</f>
        <v>11244785.220000001</v>
      </c>
      <c r="G35" s="14">
        <f t="shared" si="8"/>
        <v>266812.73999999836</v>
      </c>
      <c r="H35" s="18">
        <f t="shared" ref="H35:H38" si="11">+F35-G35</f>
        <v>10977972.480000002</v>
      </c>
      <c r="Z35" s="49"/>
      <c r="AA35" s="53"/>
      <c r="AB35" s="48"/>
      <c r="AC35" s="48"/>
    </row>
    <row r="36" spans="2:29" ht="14.4" x14ac:dyDescent="0.3">
      <c r="B36" t="s">
        <v>83</v>
      </c>
      <c r="C36" s="44" t="s">
        <v>84</v>
      </c>
      <c r="D36" s="45"/>
      <c r="E36" s="14">
        <v>0</v>
      </c>
      <c r="F36" s="18">
        <f>+VLOOKUP(54,'balance diciembre 2021'!C27:H113,6,0)</f>
        <v>330000</v>
      </c>
      <c r="G36" s="14">
        <f t="shared" si="8"/>
        <v>-330000</v>
      </c>
      <c r="H36" s="18">
        <f t="shared" si="11"/>
        <v>660000</v>
      </c>
      <c r="Z36" s="49"/>
      <c r="AB36" s="48"/>
    </row>
    <row r="37" spans="2:29" ht="14.4" x14ac:dyDescent="0.3">
      <c r="C37" s="43" t="s">
        <v>155</v>
      </c>
      <c r="D37" s="52"/>
      <c r="E37" s="42">
        <f>+E35-E36</f>
        <v>11511597.959999999</v>
      </c>
      <c r="F37" s="50">
        <f>+F35-F36</f>
        <v>10914785.220000001</v>
      </c>
      <c r="G37" s="14">
        <f t="shared" si="8"/>
        <v>596812.73999999836</v>
      </c>
      <c r="H37" s="18">
        <f t="shared" si="11"/>
        <v>10317972.480000002</v>
      </c>
    </row>
    <row r="38" spans="2:29" ht="15" thickBot="1" x14ac:dyDescent="0.35">
      <c r="C38" s="80" t="s">
        <v>138</v>
      </c>
      <c r="D38" s="81"/>
      <c r="E38" s="82">
        <f>+E37</f>
        <v>11511597.959999999</v>
      </c>
      <c r="F38" s="83">
        <f>+F37</f>
        <v>10914785.220000001</v>
      </c>
      <c r="G38" s="14">
        <f t="shared" si="8"/>
        <v>596812.73999999836</v>
      </c>
      <c r="H38" s="18">
        <f t="shared" si="11"/>
        <v>10317972.480000002</v>
      </c>
    </row>
    <row r="39" spans="2:29" x14ac:dyDescent="0.3">
      <c r="C39" s="71"/>
      <c r="D39" s="72"/>
      <c r="E39" s="73"/>
      <c r="F39" s="73"/>
      <c r="G39" s="72"/>
      <c r="H39" s="74"/>
      <c r="J39" t="s">
        <v>225</v>
      </c>
    </row>
    <row r="40" spans="2:29" ht="14.4" x14ac:dyDescent="0.3">
      <c r="C40" s="44"/>
      <c r="E40" s="46">
        <f>+E38*31%</f>
        <v>3568595.3675999995</v>
      </c>
      <c r="F40" s="46" t="s">
        <v>224</v>
      </c>
      <c r="G40" s="88">
        <f>+F38*20%</f>
        <v>2182957.0440000002</v>
      </c>
      <c r="H40" s="69"/>
      <c r="J40" s="53">
        <v>0.2</v>
      </c>
      <c r="K40" t="s">
        <v>226</v>
      </c>
    </row>
    <row r="41" spans="2:29" x14ac:dyDescent="0.3">
      <c r="C41" s="44"/>
      <c r="E41" s="46">
        <f>+E38*20%</f>
        <v>2302319.5919999997</v>
      </c>
      <c r="F41" s="46" t="s">
        <v>223</v>
      </c>
      <c r="H41" s="69"/>
      <c r="J41" s="53">
        <v>0.31</v>
      </c>
      <c r="K41" t="s">
        <v>226</v>
      </c>
    </row>
    <row r="42" spans="2:29" ht="15" thickBot="1" x14ac:dyDescent="0.35">
      <c r="C42" s="31"/>
      <c r="E42" s="46"/>
      <c r="F42" s="46"/>
      <c r="G42" s="75"/>
      <c r="H42" s="70"/>
    </row>
    <row r="43" spans="2:29" ht="14.4" x14ac:dyDescent="0.3">
      <c r="C43" s="54" t="s">
        <v>108</v>
      </c>
      <c r="D43" s="41"/>
      <c r="E43" s="46"/>
      <c r="F43" s="46"/>
      <c r="G43" s="169" t="s">
        <v>135</v>
      </c>
      <c r="H43" s="170"/>
    </row>
    <row r="44" spans="2:29" ht="14.4" x14ac:dyDescent="0.3">
      <c r="C44" s="13" t="s">
        <v>220</v>
      </c>
      <c r="D44" s="45"/>
      <c r="E44" s="46"/>
      <c r="F44" s="46"/>
      <c r="G44" s="169" t="s">
        <v>109</v>
      </c>
      <c r="H44" s="170"/>
      <c r="I44">
        <v>1</v>
      </c>
    </row>
    <row r="45" spans="2:29" ht="15" thickBot="1" x14ac:dyDescent="0.35">
      <c r="C45" s="55" t="s">
        <v>110</v>
      </c>
      <c r="D45" s="56"/>
      <c r="E45" s="75"/>
      <c r="F45" s="75"/>
      <c r="G45" s="34" t="s">
        <v>111</v>
      </c>
      <c r="H45" s="35"/>
      <c r="I45">
        <v>2</v>
      </c>
    </row>
    <row r="46" spans="2:29" x14ac:dyDescent="0.3">
      <c r="I46">
        <v>3</v>
      </c>
    </row>
    <row r="48" spans="2:29" x14ac:dyDescent="0.3">
      <c r="E48" s="2">
        <f>+E8-E20-E29-E36</f>
        <v>11511597.959999999</v>
      </c>
      <c r="F48" s="2">
        <f>+F8-F20-F29-F36</f>
        <v>10914785.220000001</v>
      </c>
    </row>
  </sheetData>
  <mergeCells count="11">
    <mergeCell ref="G44:H44"/>
    <mergeCell ref="C2:F2"/>
    <mergeCell ref="C3:F3"/>
    <mergeCell ref="C4:F4"/>
    <mergeCell ref="C5:F5"/>
    <mergeCell ref="C6:F6"/>
    <mergeCell ref="J7:K7"/>
    <mergeCell ref="L7:M7"/>
    <mergeCell ref="J18:K18"/>
    <mergeCell ref="L18:M18"/>
    <mergeCell ref="G43:H43"/>
  </mergeCells>
  <pageMargins left="0.19685039370078741" right="0.19685039370078741" top="0.19685039370078741" bottom="0.19685039370078741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opLeftCell="A83" workbookViewId="0">
      <selection activeCell="H104" sqref="H104"/>
    </sheetView>
  </sheetViews>
  <sheetFormatPr baseColWidth="10" defaultRowHeight="13.8" x14ac:dyDescent="0.3"/>
  <cols>
    <col min="1" max="1" width="9.109375" bestFit="1" customWidth="1"/>
    <col min="2" max="2" width="13.6640625" bestFit="1" customWidth="1"/>
    <col min="3" max="3" width="23.21875" bestFit="1" customWidth="1"/>
    <col min="4" max="4" width="40.77734375" bestFit="1" customWidth="1"/>
    <col min="5" max="5" width="14.44140625" style="2" bestFit="1" customWidth="1"/>
    <col min="6" max="6" width="19.44140625" style="2" bestFit="1" customWidth="1"/>
    <col min="7" max="7" width="20" style="2" bestFit="1" customWidth="1"/>
    <col min="8" max="8" width="14.44140625" style="2" bestFit="1" customWidth="1"/>
  </cols>
  <sheetData>
    <row r="1" spans="1:8" ht="38.4" x14ac:dyDescent="0.3">
      <c r="A1" s="192" t="s">
        <v>0</v>
      </c>
      <c r="B1" s="183"/>
      <c r="C1" s="183"/>
      <c r="D1" s="183"/>
      <c r="E1" s="183"/>
      <c r="F1" s="183"/>
      <c r="G1" s="183"/>
      <c r="H1" s="183"/>
    </row>
    <row r="2" spans="1:8" ht="18" x14ac:dyDescent="0.3">
      <c r="A2" s="193" t="s">
        <v>1</v>
      </c>
      <c r="B2" s="183"/>
      <c r="C2" s="183"/>
      <c r="D2" s="183"/>
      <c r="E2" s="183"/>
      <c r="F2" s="183"/>
      <c r="G2" s="183"/>
      <c r="H2" s="183"/>
    </row>
    <row r="3" spans="1:8" ht="18" x14ac:dyDescent="0.3">
      <c r="A3" s="193" t="s">
        <v>2</v>
      </c>
      <c r="B3" s="183"/>
      <c r="C3" s="183"/>
      <c r="D3" s="183"/>
      <c r="E3" s="183"/>
      <c r="F3" s="183"/>
      <c r="G3" s="183"/>
      <c r="H3" s="183"/>
    </row>
    <row r="4" spans="1:8" ht="18" x14ac:dyDescent="0.3">
      <c r="A4" s="193" t="s">
        <v>596</v>
      </c>
      <c r="B4" s="183"/>
      <c r="C4" s="183"/>
      <c r="D4" s="183"/>
      <c r="E4" s="183"/>
      <c r="F4" s="183"/>
      <c r="G4" s="183"/>
      <c r="H4" s="183"/>
    </row>
    <row r="5" spans="1:8" ht="15.6" x14ac:dyDescent="0.3">
      <c r="A5" s="163" t="s">
        <v>3</v>
      </c>
      <c r="B5" s="163" t="s">
        <v>4</v>
      </c>
      <c r="C5" s="163" t="s">
        <v>5</v>
      </c>
      <c r="D5" s="163" t="s">
        <v>6</v>
      </c>
      <c r="E5" s="195" t="s">
        <v>7</v>
      </c>
      <c r="F5" s="195" t="s">
        <v>8</v>
      </c>
      <c r="G5" s="195" t="s">
        <v>9</v>
      </c>
      <c r="H5" s="195" t="s">
        <v>10</v>
      </c>
    </row>
    <row r="6" spans="1:8" x14ac:dyDescent="0.3">
      <c r="A6" t="s">
        <v>11</v>
      </c>
      <c r="B6" t="s">
        <v>12</v>
      </c>
      <c r="C6" s="196">
        <v>1</v>
      </c>
      <c r="D6" t="s">
        <v>13</v>
      </c>
      <c r="E6" s="2">
        <v>150179841.94999999</v>
      </c>
      <c r="F6" s="2">
        <v>379249317.5</v>
      </c>
      <c r="G6" s="2">
        <v>332558184.54000002</v>
      </c>
      <c r="H6" s="2">
        <v>196870974.91</v>
      </c>
    </row>
    <row r="7" spans="1:8" x14ac:dyDescent="0.3">
      <c r="A7" t="s">
        <v>14</v>
      </c>
      <c r="B7" t="s">
        <v>12</v>
      </c>
      <c r="C7" s="196">
        <v>11</v>
      </c>
      <c r="D7" t="s">
        <v>15</v>
      </c>
      <c r="E7" s="2">
        <v>76103896.950000003</v>
      </c>
      <c r="F7" s="2">
        <v>119613849.18000001</v>
      </c>
      <c r="G7" s="2">
        <v>187355746.53999999</v>
      </c>
      <c r="H7" s="2">
        <v>8361999.5899999999</v>
      </c>
    </row>
    <row r="8" spans="1:8" x14ac:dyDescent="0.3">
      <c r="A8" t="s">
        <v>16</v>
      </c>
      <c r="B8" t="s">
        <v>12</v>
      </c>
      <c r="C8" s="196">
        <v>1105</v>
      </c>
      <c r="D8" t="s">
        <v>17</v>
      </c>
      <c r="E8" s="2">
        <v>4527</v>
      </c>
      <c r="F8" s="2">
        <v>0</v>
      </c>
      <c r="G8" s="2">
        <v>0</v>
      </c>
      <c r="H8" s="2">
        <v>4527</v>
      </c>
    </row>
    <row r="9" spans="1:8" x14ac:dyDescent="0.3">
      <c r="A9" t="s">
        <v>18</v>
      </c>
      <c r="B9" t="s">
        <v>12</v>
      </c>
      <c r="C9" s="196">
        <v>110505</v>
      </c>
      <c r="D9" t="s">
        <v>19</v>
      </c>
      <c r="E9" s="2">
        <v>4527</v>
      </c>
      <c r="F9" s="2">
        <v>0</v>
      </c>
      <c r="G9" s="2">
        <v>0</v>
      </c>
      <c r="H9" s="2">
        <v>4527</v>
      </c>
    </row>
    <row r="10" spans="1:8" x14ac:dyDescent="0.3">
      <c r="A10" t="s">
        <v>20</v>
      </c>
      <c r="B10" t="s">
        <v>21</v>
      </c>
      <c r="C10" s="196">
        <v>11050501</v>
      </c>
      <c r="D10" t="s">
        <v>19</v>
      </c>
      <c r="E10" s="2">
        <v>4527</v>
      </c>
      <c r="F10" s="2">
        <v>0</v>
      </c>
      <c r="G10" s="2">
        <v>0</v>
      </c>
      <c r="H10" s="2">
        <v>4527</v>
      </c>
    </row>
    <row r="11" spans="1:8" x14ac:dyDescent="0.3">
      <c r="A11" t="s">
        <v>16</v>
      </c>
      <c r="B11" t="s">
        <v>12</v>
      </c>
      <c r="C11" s="196">
        <v>1110</v>
      </c>
      <c r="D11" t="s">
        <v>22</v>
      </c>
      <c r="E11" s="2">
        <v>76099369.950000003</v>
      </c>
      <c r="F11" s="2">
        <v>119613849.18000001</v>
      </c>
      <c r="G11" s="2">
        <v>187355746.53999999</v>
      </c>
      <c r="H11" s="2">
        <v>8357472.5899999999</v>
      </c>
    </row>
    <row r="12" spans="1:8" x14ac:dyDescent="0.3">
      <c r="A12" t="s">
        <v>18</v>
      </c>
      <c r="B12" t="s">
        <v>12</v>
      </c>
      <c r="C12" s="196">
        <v>111005</v>
      </c>
      <c r="D12" t="s">
        <v>23</v>
      </c>
      <c r="E12" s="2">
        <v>76099369.950000003</v>
      </c>
      <c r="F12" s="2">
        <v>119613849.18000001</v>
      </c>
      <c r="G12" s="2">
        <v>187355746.53999999</v>
      </c>
      <c r="H12" s="2">
        <v>8357472.5899999999</v>
      </c>
    </row>
    <row r="13" spans="1:8" x14ac:dyDescent="0.3">
      <c r="A13" t="s">
        <v>20</v>
      </c>
      <c r="B13" t="s">
        <v>21</v>
      </c>
      <c r="C13" s="196">
        <v>11100501</v>
      </c>
      <c r="D13" t="s">
        <v>23</v>
      </c>
      <c r="E13" s="2">
        <v>69478447.950000003</v>
      </c>
      <c r="F13" s="2">
        <v>118706848.18000001</v>
      </c>
      <c r="G13" s="2">
        <v>187355746.53999999</v>
      </c>
      <c r="H13" s="2">
        <v>829549.59</v>
      </c>
    </row>
    <row r="14" spans="1:8" x14ac:dyDescent="0.3">
      <c r="A14" t="s">
        <v>20</v>
      </c>
      <c r="B14" t="s">
        <v>21</v>
      </c>
      <c r="C14" s="196">
        <v>11100502</v>
      </c>
      <c r="D14" t="s">
        <v>159</v>
      </c>
      <c r="E14" s="2">
        <v>-1200000</v>
      </c>
      <c r="F14" s="2">
        <v>0</v>
      </c>
      <c r="G14" s="2">
        <v>0</v>
      </c>
      <c r="H14" s="2">
        <v>-1200000</v>
      </c>
    </row>
    <row r="15" spans="1:8" x14ac:dyDescent="0.3">
      <c r="A15" t="s">
        <v>20</v>
      </c>
      <c r="B15" t="s">
        <v>21</v>
      </c>
      <c r="C15" s="196">
        <v>11100503</v>
      </c>
      <c r="D15" t="s">
        <v>24</v>
      </c>
      <c r="E15" s="2">
        <v>7820922</v>
      </c>
      <c r="F15" s="2">
        <v>907001</v>
      </c>
      <c r="G15" s="2">
        <v>0</v>
      </c>
      <c r="H15" s="2">
        <v>8727923</v>
      </c>
    </row>
    <row r="16" spans="1:8" x14ac:dyDescent="0.3">
      <c r="A16" t="s">
        <v>14</v>
      </c>
      <c r="B16" t="s">
        <v>12</v>
      </c>
      <c r="C16" s="196">
        <v>12</v>
      </c>
      <c r="D16" t="s">
        <v>237</v>
      </c>
      <c r="E16" s="2">
        <v>0</v>
      </c>
      <c r="F16" s="2">
        <v>50100000</v>
      </c>
      <c r="G16" s="2">
        <v>20000000</v>
      </c>
      <c r="H16" s="2">
        <v>30100000</v>
      </c>
    </row>
    <row r="17" spans="1:8" x14ac:dyDescent="0.3">
      <c r="A17" t="s">
        <v>16</v>
      </c>
      <c r="B17" t="s">
        <v>12</v>
      </c>
      <c r="C17" s="196">
        <v>1295</v>
      </c>
      <c r="D17" t="s">
        <v>238</v>
      </c>
      <c r="E17" s="2">
        <v>0</v>
      </c>
      <c r="F17" s="2">
        <v>50100000</v>
      </c>
      <c r="G17" s="2">
        <v>20000000</v>
      </c>
      <c r="H17" s="2">
        <v>30100000</v>
      </c>
    </row>
    <row r="18" spans="1:8" x14ac:dyDescent="0.3">
      <c r="A18" t="s">
        <v>18</v>
      </c>
      <c r="B18" t="s">
        <v>12</v>
      </c>
      <c r="C18" s="196">
        <v>129595</v>
      </c>
      <c r="D18" t="s">
        <v>239</v>
      </c>
      <c r="E18" s="2">
        <v>0</v>
      </c>
      <c r="F18" s="2">
        <v>50100000</v>
      </c>
      <c r="G18" s="2">
        <v>20000000</v>
      </c>
      <c r="H18" s="2">
        <v>30100000</v>
      </c>
    </row>
    <row r="19" spans="1:8" x14ac:dyDescent="0.3">
      <c r="A19" t="s">
        <v>20</v>
      </c>
      <c r="B19" t="s">
        <v>21</v>
      </c>
      <c r="C19" s="196">
        <v>12959501</v>
      </c>
      <c r="D19" t="s">
        <v>239</v>
      </c>
      <c r="E19" s="2">
        <v>0</v>
      </c>
      <c r="F19" s="2">
        <v>50100000</v>
      </c>
      <c r="G19" s="2">
        <v>20000000</v>
      </c>
      <c r="H19" s="2">
        <v>30100000</v>
      </c>
    </row>
    <row r="20" spans="1:8" x14ac:dyDescent="0.3">
      <c r="A20" t="s">
        <v>14</v>
      </c>
      <c r="B20" t="s">
        <v>12</v>
      </c>
      <c r="C20" s="196">
        <v>13</v>
      </c>
      <c r="D20" t="s">
        <v>25</v>
      </c>
      <c r="E20" s="2">
        <v>74075945</v>
      </c>
      <c r="F20" s="2">
        <v>209535468.31999999</v>
      </c>
      <c r="G20" s="2">
        <v>125202438</v>
      </c>
      <c r="H20" s="2">
        <v>158408975.31999999</v>
      </c>
    </row>
    <row r="21" spans="1:8" x14ac:dyDescent="0.3">
      <c r="A21" t="s">
        <v>16</v>
      </c>
      <c r="B21" t="s">
        <v>12</v>
      </c>
      <c r="C21" s="196">
        <v>1305</v>
      </c>
      <c r="D21" t="s">
        <v>26</v>
      </c>
      <c r="E21" s="2">
        <v>413875</v>
      </c>
      <c r="F21" s="2">
        <v>21843765</v>
      </c>
      <c r="G21" s="2">
        <v>18768792</v>
      </c>
      <c r="H21" s="2">
        <v>3488848</v>
      </c>
    </row>
    <row r="22" spans="1:8" x14ac:dyDescent="0.3">
      <c r="A22" t="s">
        <v>18</v>
      </c>
      <c r="B22" t="s">
        <v>12</v>
      </c>
      <c r="C22" s="196">
        <v>130505</v>
      </c>
      <c r="D22" t="s">
        <v>26</v>
      </c>
      <c r="E22" s="2">
        <v>413875</v>
      </c>
      <c r="F22" s="2">
        <v>21843765</v>
      </c>
      <c r="G22" s="2">
        <v>18768792</v>
      </c>
      <c r="H22" s="2">
        <v>3488848</v>
      </c>
    </row>
    <row r="23" spans="1:8" x14ac:dyDescent="0.3">
      <c r="A23" t="s">
        <v>20</v>
      </c>
      <c r="B23" t="s">
        <v>21</v>
      </c>
      <c r="C23" s="196">
        <v>13050501</v>
      </c>
      <c r="D23" t="s">
        <v>26</v>
      </c>
      <c r="E23" s="2">
        <v>7484797</v>
      </c>
      <c r="F23" s="2">
        <v>20941765</v>
      </c>
      <c r="G23" s="2">
        <v>18011791</v>
      </c>
      <c r="H23" s="2">
        <v>10414771</v>
      </c>
    </row>
    <row r="24" spans="1:8" x14ac:dyDescent="0.3">
      <c r="A24" t="s">
        <v>20</v>
      </c>
      <c r="B24" t="s">
        <v>21</v>
      </c>
      <c r="C24" s="196">
        <v>13050502</v>
      </c>
      <c r="D24" t="s">
        <v>27</v>
      </c>
      <c r="E24" s="2">
        <v>-7070922</v>
      </c>
      <c r="F24" s="2">
        <v>902000</v>
      </c>
      <c r="G24" s="2">
        <v>757001</v>
      </c>
      <c r="H24" s="2">
        <v>-6925923</v>
      </c>
    </row>
    <row r="25" spans="1:8" x14ac:dyDescent="0.3">
      <c r="A25" t="s">
        <v>16</v>
      </c>
      <c r="B25" t="s">
        <v>12</v>
      </c>
      <c r="C25" s="196">
        <v>1310</v>
      </c>
      <c r="D25" t="s">
        <v>28</v>
      </c>
      <c r="E25" s="2">
        <v>73569090</v>
      </c>
      <c r="F25" s="2">
        <v>186768930</v>
      </c>
      <c r="G25" s="2">
        <v>106433646</v>
      </c>
      <c r="H25" s="2">
        <v>153904374</v>
      </c>
    </row>
    <row r="26" spans="1:8" x14ac:dyDescent="0.3">
      <c r="A26" t="s">
        <v>18</v>
      </c>
      <c r="B26" t="s">
        <v>21</v>
      </c>
      <c r="C26" s="196">
        <v>131001</v>
      </c>
      <c r="D26" t="s">
        <v>29</v>
      </c>
      <c r="E26" s="2">
        <v>80000</v>
      </c>
      <c r="F26" s="2">
        <v>0</v>
      </c>
      <c r="G26" s="2">
        <v>0</v>
      </c>
      <c r="H26" s="2">
        <v>80000</v>
      </c>
    </row>
    <row r="27" spans="1:8" x14ac:dyDescent="0.3">
      <c r="A27" t="s">
        <v>18</v>
      </c>
      <c r="B27" t="s">
        <v>21</v>
      </c>
      <c r="C27" s="196">
        <v>131002</v>
      </c>
      <c r="D27" t="s">
        <v>30</v>
      </c>
      <c r="E27" s="2">
        <v>17813457</v>
      </c>
      <c r="F27" s="2">
        <v>42840000</v>
      </c>
      <c r="G27" s="2">
        <v>33414282</v>
      </c>
      <c r="H27" s="2">
        <v>27239175</v>
      </c>
    </row>
    <row r="28" spans="1:8" x14ac:dyDescent="0.3">
      <c r="A28" t="s">
        <v>18</v>
      </c>
      <c r="B28" t="s">
        <v>21</v>
      </c>
      <c r="C28" s="196">
        <v>131003</v>
      </c>
      <c r="D28" t="s">
        <v>31</v>
      </c>
      <c r="E28" s="2">
        <v>505000</v>
      </c>
      <c r="F28" s="2">
        <v>7845603</v>
      </c>
      <c r="G28" s="2">
        <v>6047603</v>
      </c>
      <c r="H28" s="2">
        <v>2303000</v>
      </c>
    </row>
    <row r="29" spans="1:8" x14ac:dyDescent="0.3">
      <c r="A29" t="s">
        <v>18</v>
      </c>
      <c r="B29" t="s">
        <v>21</v>
      </c>
      <c r="C29" s="196">
        <v>131004</v>
      </c>
      <c r="D29" t="s">
        <v>32</v>
      </c>
      <c r="E29" s="2">
        <v>37168</v>
      </c>
      <c r="F29" s="2">
        <v>0</v>
      </c>
      <c r="G29" s="2">
        <v>4042</v>
      </c>
      <c r="H29" s="2">
        <v>33126</v>
      </c>
    </row>
    <row r="30" spans="1:8" x14ac:dyDescent="0.3">
      <c r="A30" t="s">
        <v>18</v>
      </c>
      <c r="B30" t="s">
        <v>21</v>
      </c>
      <c r="C30" s="196">
        <v>131005</v>
      </c>
      <c r="D30" t="s">
        <v>33</v>
      </c>
      <c r="E30" s="2">
        <v>55133465</v>
      </c>
      <c r="F30" s="2">
        <v>136083327</v>
      </c>
      <c r="G30" s="2">
        <v>66967719</v>
      </c>
      <c r="H30" s="2">
        <v>124249073</v>
      </c>
    </row>
    <row r="31" spans="1:8" x14ac:dyDescent="0.3">
      <c r="A31" t="s">
        <v>16</v>
      </c>
      <c r="B31" t="s">
        <v>12</v>
      </c>
      <c r="C31" s="196">
        <v>1330</v>
      </c>
      <c r="D31" t="s">
        <v>34</v>
      </c>
      <c r="E31" s="2">
        <v>92980</v>
      </c>
      <c r="F31" s="2">
        <v>903603</v>
      </c>
      <c r="G31" s="2">
        <v>0</v>
      </c>
      <c r="H31" s="2">
        <v>996583</v>
      </c>
    </row>
    <row r="32" spans="1:8" x14ac:dyDescent="0.3">
      <c r="A32" t="s">
        <v>18</v>
      </c>
      <c r="B32" t="s">
        <v>12</v>
      </c>
      <c r="C32" s="196">
        <v>133005</v>
      </c>
      <c r="D32" t="s">
        <v>35</v>
      </c>
      <c r="E32" s="2">
        <v>22980</v>
      </c>
      <c r="F32" s="2">
        <v>826000</v>
      </c>
      <c r="G32" s="2">
        <v>0</v>
      </c>
      <c r="H32" s="2">
        <v>848980</v>
      </c>
    </row>
    <row r="33" spans="1:8" x14ac:dyDescent="0.3">
      <c r="A33" t="s">
        <v>20</v>
      </c>
      <c r="B33" t="s">
        <v>21</v>
      </c>
      <c r="C33" s="196">
        <v>13300501</v>
      </c>
      <c r="D33" t="s">
        <v>35</v>
      </c>
      <c r="E33" s="2">
        <v>22980</v>
      </c>
      <c r="F33" s="2">
        <v>826000</v>
      </c>
      <c r="G33" s="2">
        <v>0</v>
      </c>
      <c r="H33" s="2">
        <v>848980</v>
      </c>
    </row>
    <row r="34" spans="1:8" x14ac:dyDescent="0.3">
      <c r="A34" t="s">
        <v>18</v>
      </c>
      <c r="B34" t="s">
        <v>12</v>
      </c>
      <c r="C34" s="196">
        <v>133015</v>
      </c>
      <c r="D34" t="s">
        <v>36</v>
      </c>
      <c r="E34" s="2">
        <v>70000</v>
      </c>
      <c r="F34" s="2">
        <v>0</v>
      </c>
      <c r="G34" s="2">
        <v>0</v>
      </c>
      <c r="H34" s="2">
        <v>70000</v>
      </c>
    </row>
    <row r="35" spans="1:8" x14ac:dyDescent="0.3">
      <c r="A35" t="s">
        <v>20</v>
      </c>
      <c r="B35" t="s">
        <v>21</v>
      </c>
      <c r="C35" s="196">
        <v>13301502</v>
      </c>
      <c r="D35" t="s">
        <v>37</v>
      </c>
      <c r="E35" s="2">
        <v>70000</v>
      </c>
      <c r="F35" s="2">
        <v>0</v>
      </c>
      <c r="G35" s="2">
        <v>0</v>
      </c>
      <c r="H35" s="2">
        <v>70000</v>
      </c>
    </row>
    <row r="36" spans="1:8" x14ac:dyDescent="0.3">
      <c r="A36" t="s">
        <v>18</v>
      </c>
      <c r="B36" t="s">
        <v>12</v>
      </c>
      <c r="C36" s="196">
        <v>133095</v>
      </c>
      <c r="D36" t="s">
        <v>37</v>
      </c>
      <c r="E36" s="2">
        <v>0</v>
      </c>
      <c r="F36" s="2">
        <v>77603</v>
      </c>
      <c r="G36" s="2">
        <v>0</v>
      </c>
      <c r="H36" s="2">
        <v>77603</v>
      </c>
    </row>
    <row r="37" spans="1:8" x14ac:dyDescent="0.3">
      <c r="A37" t="s">
        <v>20</v>
      </c>
      <c r="B37" t="s">
        <v>21</v>
      </c>
      <c r="C37" s="196">
        <v>13309501</v>
      </c>
      <c r="D37" t="s">
        <v>37</v>
      </c>
      <c r="E37" s="2">
        <v>0</v>
      </c>
      <c r="F37" s="2">
        <v>77603</v>
      </c>
      <c r="G37" s="2">
        <v>0</v>
      </c>
      <c r="H37" s="2">
        <v>77603</v>
      </c>
    </row>
    <row r="38" spans="1:8" x14ac:dyDescent="0.3">
      <c r="A38" t="s">
        <v>16</v>
      </c>
      <c r="B38" t="s">
        <v>12</v>
      </c>
      <c r="C38" s="196">
        <v>1355</v>
      </c>
      <c r="D38" t="s">
        <v>601</v>
      </c>
      <c r="E38" s="2">
        <v>0</v>
      </c>
      <c r="F38" s="2">
        <v>19170.32</v>
      </c>
      <c r="G38" s="2">
        <v>0</v>
      </c>
      <c r="H38" s="2">
        <v>19170.32</v>
      </c>
    </row>
    <row r="39" spans="1:8" x14ac:dyDescent="0.3">
      <c r="A39" t="s">
        <v>18</v>
      </c>
      <c r="B39" t="s">
        <v>12</v>
      </c>
      <c r="C39" s="196">
        <v>135515</v>
      </c>
      <c r="D39" t="s">
        <v>603</v>
      </c>
      <c r="E39" s="2">
        <v>0</v>
      </c>
      <c r="F39" s="2">
        <v>19170.32</v>
      </c>
      <c r="G39" s="2">
        <v>0</v>
      </c>
      <c r="H39" s="2">
        <v>19170.32</v>
      </c>
    </row>
    <row r="40" spans="1:8" x14ac:dyDescent="0.3">
      <c r="A40" t="s">
        <v>20</v>
      </c>
      <c r="B40" t="s">
        <v>21</v>
      </c>
      <c r="C40" s="196">
        <v>13551503</v>
      </c>
      <c r="D40" t="s">
        <v>605</v>
      </c>
      <c r="E40" s="2">
        <v>0</v>
      </c>
      <c r="F40" s="2">
        <v>19170.32</v>
      </c>
      <c r="G40" s="2">
        <v>0</v>
      </c>
      <c r="H40" s="2">
        <v>19170.32</v>
      </c>
    </row>
    <row r="41" spans="1:8" x14ac:dyDescent="0.3">
      <c r="A41" t="s">
        <v>11</v>
      </c>
      <c r="B41" t="s">
        <v>12</v>
      </c>
      <c r="C41" s="196">
        <v>2</v>
      </c>
      <c r="D41" t="s">
        <v>38</v>
      </c>
      <c r="E41" s="2">
        <v>-132247330.97</v>
      </c>
      <c r="F41" s="2">
        <v>26565752</v>
      </c>
      <c r="G41" s="2">
        <v>70477091</v>
      </c>
      <c r="H41" s="2">
        <v>-176158669.97</v>
      </c>
    </row>
    <row r="42" spans="1:8" x14ac:dyDescent="0.3">
      <c r="A42" t="s">
        <v>14</v>
      </c>
      <c r="B42" t="s">
        <v>12</v>
      </c>
      <c r="C42" s="196">
        <v>21</v>
      </c>
      <c r="D42" t="s">
        <v>39</v>
      </c>
      <c r="E42" s="2">
        <v>-127785649</v>
      </c>
      <c r="F42" s="2">
        <v>12292712</v>
      </c>
      <c r="G42" s="2">
        <v>50685603</v>
      </c>
      <c r="H42" s="2">
        <v>-166178540</v>
      </c>
    </row>
    <row r="43" spans="1:8" x14ac:dyDescent="0.3">
      <c r="A43" t="s">
        <v>16</v>
      </c>
      <c r="B43" t="s">
        <v>12</v>
      </c>
      <c r="C43" s="196">
        <v>2115</v>
      </c>
      <c r="D43" t="s">
        <v>40</v>
      </c>
      <c r="E43" s="2">
        <v>-127785649</v>
      </c>
      <c r="F43" s="2">
        <v>12292712</v>
      </c>
      <c r="G43" s="2">
        <v>50685603</v>
      </c>
      <c r="H43" s="2">
        <v>-166178540</v>
      </c>
    </row>
    <row r="44" spans="1:8" x14ac:dyDescent="0.3">
      <c r="A44" t="s">
        <v>18</v>
      </c>
      <c r="B44" t="s">
        <v>21</v>
      </c>
      <c r="C44" s="196">
        <v>211503</v>
      </c>
      <c r="D44" t="s">
        <v>31</v>
      </c>
      <c r="E44" s="2">
        <v>-14701134</v>
      </c>
      <c r="F44" s="2">
        <v>1310000</v>
      </c>
      <c r="G44" s="2">
        <v>7845603</v>
      </c>
      <c r="H44" s="2">
        <v>-21236737</v>
      </c>
    </row>
    <row r="45" spans="1:8" x14ac:dyDescent="0.3">
      <c r="A45" t="s">
        <v>18</v>
      </c>
      <c r="B45" t="s">
        <v>21</v>
      </c>
      <c r="C45" s="196">
        <v>211506</v>
      </c>
      <c r="D45" t="s">
        <v>41</v>
      </c>
      <c r="E45" s="2">
        <v>-113084515</v>
      </c>
      <c r="F45" s="2">
        <v>10982712</v>
      </c>
      <c r="G45" s="2">
        <v>42840000</v>
      </c>
      <c r="H45" s="2">
        <v>-144941803</v>
      </c>
    </row>
    <row r="46" spans="1:8" x14ac:dyDescent="0.3">
      <c r="A46" t="s">
        <v>14</v>
      </c>
      <c r="B46" t="s">
        <v>12</v>
      </c>
      <c r="C46" s="196">
        <v>22</v>
      </c>
      <c r="D46" t="s">
        <v>42</v>
      </c>
      <c r="E46" s="2">
        <v>-116800</v>
      </c>
      <c r="F46" s="2">
        <v>4260670</v>
      </c>
      <c r="G46" s="2">
        <v>4260670</v>
      </c>
      <c r="H46" s="2">
        <v>-116800</v>
      </c>
    </row>
    <row r="47" spans="1:8" x14ac:dyDescent="0.3">
      <c r="A47" t="s">
        <v>16</v>
      </c>
      <c r="B47" t="s">
        <v>12</v>
      </c>
      <c r="C47" s="196">
        <v>2205</v>
      </c>
      <c r="D47" t="s">
        <v>43</v>
      </c>
      <c r="E47" s="2">
        <v>-116800</v>
      </c>
      <c r="F47" s="2">
        <v>4260670</v>
      </c>
      <c r="G47" s="2">
        <v>4260670</v>
      </c>
      <c r="H47" s="2">
        <v>-116800</v>
      </c>
    </row>
    <row r="48" spans="1:8" x14ac:dyDescent="0.3">
      <c r="A48" t="s">
        <v>18</v>
      </c>
      <c r="B48" t="s">
        <v>12</v>
      </c>
      <c r="C48" s="196">
        <v>220505</v>
      </c>
      <c r="D48" t="s">
        <v>43</v>
      </c>
      <c r="E48" s="2">
        <v>-116800</v>
      </c>
      <c r="F48" s="2">
        <v>4260670</v>
      </c>
      <c r="G48" s="2">
        <v>4260670</v>
      </c>
      <c r="H48" s="2">
        <v>-116800</v>
      </c>
    </row>
    <row r="49" spans="1:8" x14ac:dyDescent="0.3">
      <c r="A49" t="s">
        <v>20</v>
      </c>
      <c r="B49" t="s">
        <v>21</v>
      </c>
      <c r="C49" s="196">
        <v>22050501</v>
      </c>
      <c r="D49" t="s">
        <v>43</v>
      </c>
      <c r="E49" s="2">
        <v>-116800</v>
      </c>
      <c r="F49" s="2">
        <v>4260670</v>
      </c>
      <c r="G49" s="2">
        <v>4260670</v>
      </c>
      <c r="H49" s="2">
        <v>-116800</v>
      </c>
    </row>
    <row r="50" spans="1:8" x14ac:dyDescent="0.3">
      <c r="A50" t="s">
        <v>14</v>
      </c>
      <c r="B50" t="s">
        <v>12</v>
      </c>
      <c r="C50" s="196">
        <v>23</v>
      </c>
      <c r="D50" t="s">
        <v>44</v>
      </c>
      <c r="E50" s="2">
        <v>-2872640</v>
      </c>
      <c r="F50" s="2">
        <v>4335000</v>
      </c>
      <c r="G50" s="2">
        <v>5480000</v>
      </c>
      <c r="H50" s="2">
        <v>-4017640</v>
      </c>
    </row>
    <row r="51" spans="1:8" x14ac:dyDescent="0.3">
      <c r="A51" t="s">
        <v>16</v>
      </c>
      <c r="B51" t="s">
        <v>12</v>
      </c>
      <c r="C51" s="196">
        <v>2335</v>
      </c>
      <c r="D51" t="s">
        <v>45</v>
      </c>
      <c r="E51" s="2">
        <v>-2872640</v>
      </c>
      <c r="F51" s="2">
        <v>4335000</v>
      </c>
      <c r="G51" s="2">
        <v>5480000</v>
      </c>
      <c r="H51" s="2">
        <v>-4017640</v>
      </c>
    </row>
    <row r="52" spans="1:8" x14ac:dyDescent="0.3">
      <c r="A52" t="s">
        <v>18</v>
      </c>
      <c r="B52" t="s">
        <v>12</v>
      </c>
      <c r="C52" s="196">
        <v>233525</v>
      </c>
      <c r="D52" t="s">
        <v>46</v>
      </c>
      <c r="E52" s="2">
        <v>-2810000</v>
      </c>
      <c r="F52" s="2">
        <v>4135000</v>
      </c>
      <c r="G52" s="2">
        <v>5070000</v>
      </c>
      <c r="H52" s="2">
        <v>-3745000</v>
      </c>
    </row>
    <row r="53" spans="1:8" x14ac:dyDescent="0.3">
      <c r="A53" t="s">
        <v>20</v>
      </c>
      <c r="B53" t="s">
        <v>21</v>
      </c>
      <c r="C53" s="196">
        <v>23352501</v>
      </c>
      <c r="D53" t="s">
        <v>46</v>
      </c>
      <c r="E53" s="2">
        <v>-2810000</v>
      </c>
      <c r="F53" s="2">
        <v>4135000</v>
      </c>
      <c r="G53" s="2">
        <v>5070000</v>
      </c>
      <c r="H53" s="2">
        <v>-3745000</v>
      </c>
    </row>
    <row r="54" spans="1:8" x14ac:dyDescent="0.3">
      <c r="A54" t="s">
        <v>18</v>
      </c>
      <c r="B54" t="s">
        <v>12</v>
      </c>
      <c r="C54" s="196">
        <v>233595</v>
      </c>
      <c r="D54" t="s">
        <v>37</v>
      </c>
      <c r="E54" s="2">
        <v>-62640</v>
      </c>
      <c r="F54" s="2">
        <v>200000</v>
      </c>
      <c r="G54" s="2">
        <v>410000</v>
      </c>
      <c r="H54" s="2">
        <v>-272640</v>
      </c>
    </row>
    <row r="55" spans="1:8" x14ac:dyDescent="0.3">
      <c r="A55" t="s">
        <v>20</v>
      </c>
      <c r="B55" t="s">
        <v>21</v>
      </c>
      <c r="C55" s="196">
        <v>23359501</v>
      </c>
      <c r="D55" t="s">
        <v>37</v>
      </c>
      <c r="E55" s="2">
        <v>-62640</v>
      </c>
      <c r="F55" s="2">
        <v>200000</v>
      </c>
      <c r="G55" s="2">
        <v>410000</v>
      </c>
      <c r="H55" s="2">
        <v>-272640</v>
      </c>
    </row>
    <row r="56" spans="1:8" x14ac:dyDescent="0.3">
      <c r="A56" t="s">
        <v>14</v>
      </c>
      <c r="B56" t="s">
        <v>12</v>
      </c>
      <c r="C56" s="196">
        <v>28</v>
      </c>
      <c r="D56" t="s">
        <v>47</v>
      </c>
      <c r="E56" s="2">
        <v>-1472241.97</v>
      </c>
      <c r="F56" s="2">
        <v>5677370</v>
      </c>
      <c r="G56" s="2">
        <v>10050818</v>
      </c>
      <c r="H56" s="2">
        <v>-5845689.9699999997</v>
      </c>
    </row>
    <row r="57" spans="1:8" x14ac:dyDescent="0.3">
      <c r="A57" t="s">
        <v>16</v>
      </c>
      <c r="B57" t="s">
        <v>12</v>
      </c>
      <c r="C57" s="196">
        <v>2805</v>
      </c>
      <c r="D57" t="s">
        <v>48</v>
      </c>
      <c r="E57" s="2">
        <v>-538932</v>
      </c>
      <c r="F57" s="2">
        <v>657370</v>
      </c>
      <c r="G57" s="2">
        <v>1318990</v>
      </c>
      <c r="H57" s="2">
        <v>-1200552</v>
      </c>
    </row>
    <row r="58" spans="1:8" x14ac:dyDescent="0.3">
      <c r="A58" t="s">
        <v>18</v>
      </c>
      <c r="B58" t="s">
        <v>12</v>
      </c>
      <c r="C58" s="196">
        <v>280505</v>
      </c>
      <c r="D58" t="s">
        <v>49</v>
      </c>
      <c r="E58" s="2">
        <v>-538932</v>
      </c>
      <c r="F58" s="2">
        <v>657370</v>
      </c>
      <c r="G58" s="2">
        <v>1318990</v>
      </c>
      <c r="H58" s="2">
        <v>-1200552</v>
      </c>
    </row>
    <row r="59" spans="1:8" x14ac:dyDescent="0.3">
      <c r="A59" t="s">
        <v>20</v>
      </c>
      <c r="B59" t="s">
        <v>21</v>
      </c>
      <c r="C59" s="196">
        <v>28050501</v>
      </c>
      <c r="D59" t="s">
        <v>49</v>
      </c>
      <c r="E59" s="2">
        <v>-538932</v>
      </c>
      <c r="F59" s="2">
        <v>657370</v>
      </c>
      <c r="G59" s="2">
        <v>1318990</v>
      </c>
      <c r="H59" s="2">
        <v>-1200552</v>
      </c>
    </row>
    <row r="60" spans="1:8" x14ac:dyDescent="0.3">
      <c r="A60" t="s">
        <v>16</v>
      </c>
      <c r="B60" t="s">
        <v>12</v>
      </c>
      <c r="C60" s="196">
        <v>2810</v>
      </c>
      <c r="D60" t="s">
        <v>140</v>
      </c>
      <c r="E60" s="2">
        <v>-933309.97</v>
      </c>
      <c r="F60" s="2">
        <v>5020000</v>
      </c>
      <c r="G60" s="2">
        <v>8731828</v>
      </c>
      <c r="H60" s="2">
        <v>-4645137.97</v>
      </c>
    </row>
    <row r="61" spans="1:8" x14ac:dyDescent="0.3">
      <c r="A61" t="s">
        <v>18</v>
      </c>
      <c r="B61" t="s">
        <v>21</v>
      </c>
      <c r="C61" s="196">
        <v>281005</v>
      </c>
      <c r="D61" t="s">
        <v>141</v>
      </c>
      <c r="E61" s="2">
        <v>-933309.97</v>
      </c>
      <c r="F61" s="2">
        <v>4384000</v>
      </c>
      <c r="G61" s="2">
        <v>3983897</v>
      </c>
      <c r="H61" s="2">
        <v>-533206.97</v>
      </c>
    </row>
    <row r="62" spans="1:8" x14ac:dyDescent="0.3">
      <c r="A62" t="s">
        <v>18</v>
      </c>
      <c r="B62" t="s">
        <v>21</v>
      </c>
      <c r="C62" s="196">
        <v>281010</v>
      </c>
      <c r="D62" t="s">
        <v>514</v>
      </c>
      <c r="E62" s="2">
        <v>0</v>
      </c>
      <c r="F62" s="2">
        <v>0</v>
      </c>
      <c r="G62" s="2">
        <v>2892419</v>
      </c>
      <c r="H62" s="2">
        <v>-2892419</v>
      </c>
    </row>
    <row r="63" spans="1:8" x14ac:dyDescent="0.3">
      <c r="A63" t="s">
        <v>18</v>
      </c>
      <c r="B63" t="s">
        <v>21</v>
      </c>
      <c r="C63" s="196">
        <v>281015</v>
      </c>
      <c r="D63" t="s">
        <v>516</v>
      </c>
      <c r="E63" s="2">
        <v>0</v>
      </c>
      <c r="F63" s="2">
        <v>636000</v>
      </c>
      <c r="G63" s="2">
        <v>1855512</v>
      </c>
      <c r="H63" s="2">
        <v>-1219512</v>
      </c>
    </row>
    <row r="64" spans="1:8" x14ac:dyDescent="0.3">
      <c r="A64" t="s">
        <v>11</v>
      </c>
      <c r="B64" t="s">
        <v>12</v>
      </c>
      <c r="C64" s="196">
        <v>3</v>
      </c>
      <c r="D64" t="s">
        <v>50</v>
      </c>
      <c r="E64" s="2">
        <v>-17932510.98</v>
      </c>
      <c r="F64" s="2">
        <v>10937484</v>
      </c>
      <c r="G64" s="2">
        <v>2182957</v>
      </c>
      <c r="H64" s="2">
        <v>-9177983.9800000004</v>
      </c>
    </row>
    <row r="65" spans="1:8" x14ac:dyDescent="0.3">
      <c r="A65" t="s">
        <v>14</v>
      </c>
      <c r="B65" t="s">
        <v>12</v>
      </c>
      <c r="C65" s="196">
        <v>31</v>
      </c>
      <c r="D65" t="s">
        <v>51</v>
      </c>
      <c r="E65" s="2">
        <v>-6683949</v>
      </c>
      <c r="F65" s="2">
        <v>0</v>
      </c>
      <c r="G65" s="2">
        <v>0</v>
      </c>
      <c r="H65" s="2">
        <v>-6683949</v>
      </c>
    </row>
    <row r="66" spans="1:8" x14ac:dyDescent="0.3">
      <c r="A66" t="s">
        <v>16</v>
      </c>
      <c r="B66" t="s">
        <v>12</v>
      </c>
      <c r="C66" s="196">
        <v>3105</v>
      </c>
      <c r="D66" t="s">
        <v>52</v>
      </c>
      <c r="E66" s="2">
        <v>-6683949</v>
      </c>
      <c r="F66" s="2">
        <v>0</v>
      </c>
      <c r="G66" s="2">
        <v>0</v>
      </c>
      <c r="H66" s="2">
        <v>-6683949</v>
      </c>
    </row>
    <row r="67" spans="1:8" x14ac:dyDescent="0.3">
      <c r="A67" t="s">
        <v>18</v>
      </c>
      <c r="B67" t="s">
        <v>12</v>
      </c>
      <c r="C67" s="196">
        <v>310505</v>
      </c>
      <c r="D67" t="s">
        <v>52</v>
      </c>
      <c r="E67" s="2">
        <v>-6683949</v>
      </c>
      <c r="F67" s="2">
        <v>0</v>
      </c>
      <c r="G67" s="2">
        <v>0</v>
      </c>
      <c r="H67" s="2">
        <v>-6683949</v>
      </c>
    </row>
    <row r="68" spans="1:8" x14ac:dyDescent="0.3">
      <c r="A68" t="s">
        <v>20</v>
      </c>
      <c r="B68" t="s">
        <v>21</v>
      </c>
      <c r="C68" s="196">
        <v>31050501</v>
      </c>
      <c r="D68" t="s">
        <v>53</v>
      </c>
      <c r="E68" s="2">
        <v>-6683949</v>
      </c>
      <c r="F68" s="2">
        <v>0</v>
      </c>
      <c r="G68" s="2">
        <v>0</v>
      </c>
      <c r="H68" s="2">
        <v>-6683949</v>
      </c>
    </row>
    <row r="69" spans="1:8" x14ac:dyDescent="0.3">
      <c r="A69" t="s">
        <v>14</v>
      </c>
      <c r="B69" t="s">
        <v>12</v>
      </c>
      <c r="C69" s="196">
        <v>33</v>
      </c>
      <c r="D69" t="s">
        <v>142</v>
      </c>
      <c r="E69" s="2">
        <v>-311077.49</v>
      </c>
      <c r="F69" s="2">
        <v>0</v>
      </c>
      <c r="G69" s="2">
        <v>2182957</v>
      </c>
      <c r="H69" s="2">
        <v>-2494034.4900000002</v>
      </c>
    </row>
    <row r="70" spans="1:8" x14ac:dyDescent="0.3">
      <c r="A70" t="s">
        <v>16</v>
      </c>
      <c r="B70" t="s">
        <v>12</v>
      </c>
      <c r="C70" s="196">
        <v>3305</v>
      </c>
      <c r="D70" t="s">
        <v>143</v>
      </c>
      <c r="E70" s="2">
        <v>-311077.49</v>
      </c>
      <c r="F70" s="2">
        <v>0</v>
      </c>
      <c r="G70" s="2">
        <v>2182957</v>
      </c>
      <c r="H70" s="2">
        <v>-2494034.4900000002</v>
      </c>
    </row>
    <row r="71" spans="1:8" x14ac:dyDescent="0.3">
      <c r="A71" t="s">
        <v>18</v>
      </c>
      <c r="B71" t="s">
        <v>12</v>
      </c>
      <c r="C71" s="196">
        <v>330505</v>
      </c>
      <c r="D71" t="s">
        <v>143</v>
      </c>
      <c r="E71" s="2">
        <v>-311077.49</v>
      </c>
      <c r="F71" s="2">
        <v>0</v>
      </c>
      <c r="G71" s="2">
        <v>2182957</v>
      </c>
      <c r="H71" s="2">
        <v>-2494034.4900000002</v>
      </c>
    </row>
    <row r="72" spans="1:8" x14ac:dyDescent="0.3">
      <c r="A72" t="s">
        <v>20</v>
      </c>
      <c r="B72" t="s">
        <v>21</v>
      </c>
      <c r="C72" s="196">
        <v>33050501</v>
      </c>
      <c r="D72" t="s">
        <v>144</v>
      </c>
      <c r="E72" s="2">
        <v>-311077.49</v>
      </c>
      <c r="F72" s="2">
        <v>0</v>
      </c>
      <c r="G72" s="2">
        <v>2182957</v>
      </c>
      <c r="H72" s="2">
        <v>-2494034.4900000002</v>
      </c>
    </row>
    <row r="73" spans="1:8" x14ac:dyDescent="0.3">
      <c r="A73" t="s">
        <v>14</v>
      </c>
      <c r="B73" t="s">
        <v>12</v>
      </c>
      <c r="C73" s="196">
        <v>37</v>
      </c>
      <c r="D73" t="s">
        <v>54</v>
      </c>
      <c r="E73" s="2">
        <v>-10937484.49</v>
      </c>
      <c r="F73" s="2">
        <v>10937484</v>
      </c>
      <c r="G73" s="2">
        <v>0</v>
      </c>
      <c r="H73" s="2">
        <v>-0.49</v>
      </c>
    </row>
    <row r="74" spans="1:8" x14ac:dyDescent="0.3">
      <c r="A74" t="s">
        <v>16</v>
      </c>
      <c r="B74" t="s">
        <v>12</v>
      </c>
      <c r="C74" s="196">
        <v>3705</v>
      </c>
      <c r="D74" t="s">
        <v>54</v>
      </c>
      <c r="E74" s="2">
        <v>-10937484.49</v>
      </c>
      <c r="F74" s="2">
        <v>10937484</v>
      </c>
      <c r="G74" s="2">
        <v>0</v>
      </c>
      <c r="H74" s="2">
        <v>-0.49</v>
      </c>
    </row>
    <row r="75" spans="1:8" x14ac:dyDescent="0.3">
      <c r="A75" t="s">
        <v>18</v>
      </c>
      <c r="B75" t="s">
        <v>12</v>
      </c>
      <c r="C75" s="196">
        <v>370505</v>
      </c>
      <c r="D75" t="s">
        <v>54</v>
      </c>
      <c r="E75" s="2">
        <v>-10937484.49</v>
      </c>
      <c r="F75" s="2">
        <v>10937484</v>
      </c>
      <c r="G75" s="2">
        <v>0</v>
      </c>
      <c r="H75" s="2">
        <v>-0.49</v>
      </c>
    </row>
    <row r="76" spans="1:8" x14ac:dyDescent="0.3">
      <c r="A76" t="s">
        <v>20</v>
      </c>
      <c r="B76" t="s">
        <v>21</v>
      </c>
      <c r="C76" s="196">
        <v>37050501</v>
      </c>
      <c r="D76" t="s">
        <v>55</v>
      </c>
      <c r="E76" s="2">
        <v>-10937484.49</v>
      </c>
      <c r="F76" s="2">
        <v>10937484</v>
      </c>
      <c r="G76" s="2">
        <v>0</v>
      </c>
      <c r="H76" s="2">
        <v>-0.49</v>
      </c>
    </row>
    <row r="77" spans="1:8" x14ac:dyDescent="0.3">
      <c r="A77" t="s">
        <v>11</v>
      </c>
      <c r="B77" t="s">
        <v>12</v>
      </c>
      <c r="C77" s="196">
        <v>4</v>
      </c>
      <c r="D77" t="s">
        <v>57</v>
      </c>
      <c r="E77" s="2">
        <v>0</v>
      </c>
      <c r="F77" s="2">
        <v>0</v>
      </c>
      <c r="G77" s="2">
        <v>21540909.18</v>
      </c>
      <c r="H77" s="2">
        <v>-21540909.18</v>
      </c>
    </row>
    <row r="78" spans="1:8" x14ac:dyDescent="0.3">
      <c r="A78" t="s">
        <v>14</v>
      </c>
      <c r="B78" t="s">
        <v>12</v>
      </c>
      <c r="C78" s="196">
        <v>41</v>
      </c>
      <c r="D78" t="s">
        <v>59</v>
      </c>
      <c r="E78" s="2">
        <v>0</v>
      </c>
      <c r="F78" s="2">
        <v>0</v>
      </c>
      <c r="G78" s="2">
        <v>21001765</v>
      </c>
      <c r="H78" s="2">
        <v>-21001765</v>
      </c>
    </row>
    <row r="79" spans="1:8" x14ac:dyDescent="0.3">
      <c r="A79" t="s">
        <v>16</v>
      </c>
      <c r="B79" t="s">
        <v>12</v>
      </c>
      <c r="C79" s="196">
        <v>4110</v>
      </c>
      <c r="D79" t="s">
        <v>60</v>
      </c>
      <c r="E79" s="2">
        <v>0</v>
      </c>
      <c r="F79" s="2">
        <v>0</v>
      </c>
      <c r="G79" s="2">
        <v>21001765</v>
      </c>
      <c r="H79" s="2">
        <v>-21001765</v>
      </c>
    </row>
    <row r="80" spans="1:8" x14ac:dyDescent="0.3">
      <c r="A80" t="s">
        <v>18</v>
      </c>
      <c r="B80" t="s">
        <v>21</v>
      </c>
      <c r="C80" s="196">
        <v>411001</v>
      </c>
      <c r="D80" t="s">
        <v>62</v>
      </c>
      <c r="E80" s="2">
        <v>0</v>
      </c>
      <c r="F80" s="2">
        <v>0</v>
      </c>
      <c r="G80" s="2">
        <v>8568000</v>
      </c>
      <c r="H80" s="2">
        <v>-8568000</v>
      </c>
    </row>
    <row r="81" spans="1:8" x14ac:dyDescent="0.3">
      <c r="A81" t="s">
        <v>18</v>
      </c>
      <c r="B81" t="s">
        <v>21</v>
      </c>
      <c r="C81" s="196">
        <v>411003</v>
      </c>
      <c r="D81" t="s">
        <v>64</v>
      </c>
      <c r="E81" s="2">
        <v>0</v>
      </c>
      <c r="F81" s="2">
        <v>0</v>
      </c>
      <c r="G81" s="2">
        <v>12373765</v>
      </c>
      <c r="H81" s="2">
        <v>-12373765</v>
      </c>
    </row>
    <row r="82" spans="1:8" x14ac:dyDescent="0.3">
      <c r="A82" t="s">
        <v>18</v>
      </c>
      <c r="B82" t="s">
        <v>21</v>
      </c>
      <c r="C82" s="196">
        <v>411004</v>
      </c>
      <c r="D82" t="s">
        <v>65</v>
      </c>
      <c r="E82" s="2">
        <v>0</v>
      </c>
      <c r="F82" s="2">
        <v>0</v>
      </c>
      <c r="G82" s="2">
        <v>60000</v>
      </c>
      <c r="H82" s="2">
        <v>-60000</v>
      </c>
    </row>
    <row r="83" spans="1:8" x14ac:dyDescent="0.3">
      <c r="A83" t="s">
        <v>14</v>
      </c>
      <c r="B83" t="s">
        <v>12</v>
      </c>
      <c r="C83" s="196">
        <v>42</v>
      </c>
      <c r="D83" t="s">
        <v>69</v>
      </c>
      <c r="E83" s="2">
        <v>0</v>
      </c>
      <c r="F83" s="2">
        <v>0</v>
      </c>
      <c r="G83" s="2">
        <v>539144.18000000005</v>
      </c>
      <c r="H83" s="2">
        <v>-539144.18000000005</v>
      </c>
    </row>
    <row r="84" spans="1:8" x14ac:dyDescent="0.3">
      <c r="A84" t="s">
        <v>16</v>
      </c>
      <c r="B84" t="s">
        <v>12</v>
      </c>
      <c r="C84" s="196">
        <v>4210</v>
      </c>
      <c r="D84" t="s">
        <v>70</v>
      </c>
      <c r="E84" s="2">
        <v>0</v>
      </c>
      <c r="F84" s="2">
        <v>0</v>
      </c>
      <c r="G84" s="2">
        <v>516421.18</v>
      </c>
      <c r="H84" s="2">
        <v>-516421.18</v>
      </c>
    </row>
    <row r="85" spans="1:8" x14ac:dyDescent="0.3">
      <c r="A85" t="s">
        <v>18</v>
      </c>
      <c r="B85" t="s">
        <v>12</v>
      </c>
      <c r="C85" s="196">
        <v>421005</v>
      </c>
      <c r="D85" t="s">
        <v>71</v>
      </c>
      <c r="E85" s="2">
        <v>0</v>
      </c>
      <c r="F85" s="2">
        <v>0</v>
      </c>
      <c r="G85" s="2">
        <v>516421.18</v>
      </c>
      <c r="H85" s="2">
        <v>-516421.18</v>
      </c>
    </row>
    <row r="86" spans="1:8" x14ac:dyDescent="0.3">
      <c r="A86" t="s">
        <v>20</v>
      </c>
      <c r="B86" t="s">
        <v>21</v>
      </c>
      <c r="C86" s="196">
        <v>42100501</v>
      </c>
      <c r="D86" t="s">
        <v>72</v>
      </c>
      <c r="E86" s="2">
        <v>0</v>
      </c>
      <c r="F86" s="2">
        <v>0</v>
      </c>
      <c r="G86" s="2">
        <v>516421.18</v>
      </c>
      <c r="H86" s="2">
        <v>-516421.18</v>
      </c>
    </row>
    <row r="87" spans="1:8" x14ac:dyDescent="0.3">
      <c r="A87" t="s">
        <v>16</v>
      </c>
      <c r="B87" t="s">
        <v>12</v>
      </c>
      <c r="C87" s="196">
        <v>4295</v>
      </c>
      <c r="D87" t="s">
        <v>78</v>
      </c>
      <c r="E87" s="2">
        <v>0</v>
      </c>
      <c r="F87" s="2">
        <v>0</v>
      </c>
      <c r="G87" s="2">
        <v>22723</v>
      </c>
      <c r="H87" s="2">
        <v>-22723</v>
      </c>
    </row>
    <row r="88" spans="1:8" x14ac:dyDescent="0.3">
      <c r="A88" t="s">
        <v>18</v>
      </c>
      <c r="B88" t="s">
        <v>12</v>
      </c>
      <c r="C88" s="196">
        <v>429581</v>
      </c>
      <c r="D88" t="s">
        <v>250</v>
      </c>
      <c r="E88" s="2">
        <v>0</v>
      </c>
      <c r="F88" s="2">
        <v>0</v>
      </c>
      <c r="G88" s="2">
        <v>22723</v>
      </c>
      <c r="H88" s="2">
        <v>-22723</v>
      </c>
    </row>
    <row r="89" spans="1:8" x14ac:dyDescent="0.3">
      <c r="A89" t="s">
        <v>20</v>
      </c>
      <c r="B89" t="s">
        <v>21</v>
      </c>
      <c r="C89" s="196">
        <v>42958101</v>
      </c>
      <c r="D89" t="s">
        <v>250</v>
      </c>
      <c r="E89" s="2">
        <v>0</v>
      </c>
      <c r="F89" s="2">
        <v>0</v>
      </c>
      <c r="G89" s="2">
        <v>22723</v>
      </c>
      <c r="H89" s="2">
        <v>-22723</v>
      </c>
    </row>
    <row r="90" spans="1:8" x14ac:dyDescent="0.3">
      <c r="A90" t="s">
        <v>11</v>
      </c>
      <c r="B90" t="s">
        <v>12</v>
      </c>
      <c r="C90" s="196">
        <v>5</v>
      </c>
      <c r="D90" t="s">
        <v>74</v>
      </c>
      <c r="E90" s="2">
        <v>0</v>
      </c>
      <c r="F90" s="2">
        <v>10006588.220000001</v>
      </c>
      <c r="G90" s="2">
        <v>0</v>
      </c>
      <c r="H90" s="2">
        <v>10006588.220000001</v>
      </c>
    </row>
    <row r="91" spans="1:8" x14ac:dyDescent="0.3">
      <c r="A91" t="s">
        <v>14</v>
      </c>
      <c r="B91" t="s">
        <v>12</v>
      </c>
      <c r="C91" s="196">
        <v>51</v>
      </c>
      <c r="D91" t="s">
        <v>76</v>
      </c>
      <c r="E91" s="2">
        <v>0</v>
      </c>
      <c r="F91" s="2">
        <v>9530670</v>
      </c>
      <c r="G91" s="2">
        <v>0</v>
      </c>
      <c r="H91" s="2">
        <v>9530670</v>
      </c>
    </row>
    <row r="92" spans="1:8" x14ac:dyDescent="0.3">
      <c r="A92" t="s">
        <v>16</v>
      </c>
      <c r="B92" t="s">
        <v>12</v>
      </c>
      <c r="C92" s="196">
        <v>5110</v>
      </c>
      <c r="D92" t="s">
        <v>46</v>
      </c>
      <c r="E92" s="2">
        <v>0</v>
      </c>
      <c r="F92" s="2">
        <v>5070000</v>
      </c>
      <c r="G92" s="2">
        <v>0</v>
      </c>
      <c r="H92" s="2">
        <v>5070000</v>
      </c>
    </row>
    <row r="93" spans="1:8" x14ac:dyDescent="0.3">
      <c r="A93" t="s">
        <v>18</v>
      </c>
      <c r="B93" t="s">
        <v>12</v>
      </c>
      <c r="C93" s="196">
        <v>511035</v>
      </c>
      <c r="D93" t="s">
        <v>145</v>
      </c>
      <c r="E93" s="2">
        <v>0</v>
      </c>
      <c r="F93" s="2">
        <v>5070000</v>
      </c>
      <c r="G93" s="2">
        <v>0</v>
      </c>
      <c r="H93" s="2">
        <v>5070000</v>
      </c>
    </row>
    <row r="94" spans="1:8" x14ac:dyDescent="0.3">
      <c r="A94" t="s">
        <v>20</v>
      </c>
      <c r="B94" t="s">
        <v>21</v>
      </c>
      <c r="C94" s="196">
        <v>51103501</v>
      </c>
      <c r="D94" t="s">
        <v>146</v>
      </c>
      <c r="E94" s="2">
        <v>0</v>
      </c>
      <c r="F94" s="2">
        <v>5070000</v>
      </c>
      <c r="G94" s="2">
        <v>0</v>
      </c>
      <c r="H94" s="2">
        <v>5070000</v>
      </c>
    </row>
    <row r="95" spans="1:8" x14ac:dyDescent="0.3">
      <c r="A95" t="s">
        <v>16</v>
      </c>
      <c r="B95" t="s">
        <v>12</v>
      </c>
      <c r="C95" s="196">
        <v>5135</v>
      </c>
      <c r="D95" t="s">
        <v>147</v>
      </c>
      <c r="E95" s="2">
        <v>0</v>
      </c>
      <c r="F95" s="2">
        <v>3198970</v>
      </c>
      <c r="G95" s="2">
        <v>0</v>
      </c>
      <c r="H95" s="2">
        <v>3198970</v>
      </c>
    </row>
    <row r="96" spans="1:8" x14ac:dyDescent="0.3">
      <c r="A96" t="s">
        <v>18</v>
      </c>
      <c r="B96" t="s">
        <v>12</v>
      </c>
      <c r="C96" s="196">
        <v>513520</v>
      </c>
      <c r="D96" t="s">
        <v>122</v>
      </c>
      <c r="E96" s="2">
        <v>0</v>
      </c>
      <c r="F96" s="2">
        <v>862920</v>
      </c>
      <c r="G96" s="2">
        <v>0</v>
      </c>
      <c r="H96" s="2">
        <v>862920</v>
      </c>
    </row>
    <row r="97" spans="1:8" x14ac:dyDescent="0.3">
      <c r="A97" t="s">
        <v>20</v>
      </c>
      <c r="B97" t="s">
        <v>21</v>
      </c>
      <c r="C97" s="196">
        <v>51352001</v>
      </c>
      <c r="D97" t="s">
        <v>148</v>
      </c>
      <c r="E97" s="2">
        <v>0</v>
      </c>
      <c r="F97" s="2">
        <v>862920</v>
      </c>
      <c r="G97" s="2">
        <v>0</v>
      </c>
      <c r="H97" s="2">
        <v>862920</v>
      </c>
    </row>
    <row r="98" spans="1:8" x14ac:dyDescent="0.3">
      <c r="A98" t="s">
        <v>18</v>
      </c>
      <c r="B98" t="s">
        <v>21</v>
      </c>
      <c r="C98" s="196">
        <v>513560</v>
      </c>
      <c r="D98" t="s">
        <v>124</v>
      </c>
      <c r="E98" s="2">
        <v>0</v>
      </c>
      <c r="F98" s="2">
        <v>2336050</v>
      </c>
      <c r="G98" s="2">
        <v>0</v>
      </c>
      <c r="H98" s="2">
        <v>2336050</v>
      </c>
    </row>
    <row r="99" spans="1:8" x14ac:dyDescent="0.3">
      <c r="A99" t="s">
        <v>16</v>
      </c>
      <c r="B99" t="s">
        <v>12</v>
      </c>
      <c r="C99" s="196">
        <v>5140</v>
      </c>
      <c r="D99" t="s">
        <v>126</v>
      </c>
      <c r="E99" s="2">
        <v>0</v>
      </c>
      <c r="F99" s="2">
        <v>1196500</v>
      </c>
      <c r="G99" s="2">
        <v>0</v>
      </c>
      <c r="H99" s="2">
        <v>1196500</v>
      </c>
    </row>
    <row r="100" spans="1:8" x14ac:dyDescent="0.3">
      <c r="A100" t="s">
        <v>18</v>
      </c>
      <c r="B100" t="s">
        <v>12</v>
      </c>
      <c r="C100" s="196">
        <v>514010</v>
      </c>
      <c r="D100" t="s">
        <v>149</v>
      </c>
      <c r="E100" s="2">
        <v>0</v>
      </c>
      <c r="F100" s="2">
        <v>773500</v>
      </c>
      <c r="G100" s="2">
        <v>0</v>
      </c>
      <c r="H100" s="2">
        <v>773500</v>
      </c>
    </row>
    <row r="101" spans="1:8" x14ac:dyDescent="0.3">
      <c r="A101" t="s">
        <v>20</v>
      </c>
      <c r="B101" t="s">
        <v>21</v>
      </c>
      <c r="C101" s="196">
        <v>51401001</v>
      </c>
      <c r="D101" t="s">
        <v>149</v>
      </c>
      <c r="E101" s="2">
        <v>0</v>
      </c>
      <c r="F101" s="2">
        <v>773500</v>
      </c>
      <c r="G101" s="2">
        <v>0</v>
      </c>
      <c r="H101" s="2">
        <v>773500</v>
      </c>
    </row>
    <row r="102" spans="1:8" x14ac:dyDescent="0.3">
      <c r="A102" t="s">
        <v>18</v>
      </c>
      <c r="B102" t="s">
        <v>12</v>
      </c>
      <c r="C102" s="196">
        <v>514095</v>
      </c>
      <c r="D102" t="s">
        <v>37</v>
      </c>
      <c r="E102" s="2">
        <v>0</v>
      </c>
      <c r="F102" s="2">
        <v>423000</v>
      </c>
      <c r="G102" s="2">
        <v>0</v>
      </c>
      <c r="H102" s="2">
        <v>423000</v>
      </c>
    </row>
    <row r="103" spans="1:8" x14ac:dyDescent="0.3">
      <c r="A103" t="s">
        <v>20</v>
      </c>
      <c r="B103" t="s">
        <v>21</v>
      </c>
      <c r="C103" s="196">
        <v>51409501</v>
      </c>
      <c r="D103" t="s">
        <v>37</v>
      </c>
      <c r="E103" s="2">
        <v>0</v>
      </c>
      <c r="F103" s="2">
        <v>423000</v>
      </c>
      <c r="G103" s="2">
        <v>0</v>
      </c>
      <c r="H103" s="2">
        <v>423000</v>
      </c>
    </row>
    <row r="104" spans="1:8" x14ac:dyDescent="0.3">
      <c r="A104" t="s">
        <v>16</v>
      </c>
      <c r="B104" t="s">
        <v>12</v>
      </c>
      <c r="C104" s="196">
        <v>5195</v>
      </c>
      <c r="D104" t="s">
        <v>78</v>
      </c>
      <c r="E104" s="2">
        <v>0</v>
      </c>
      <c r="F104" s="2">
        <v>65200</v>
      </c>
      <c r="G104" s="2">
        <v>0</v>
      </c>
      <c r="H104" s="2">
        <v>65200</v>
      </c>
    </row>
    <row r="105" spans="1:8" x14ac:dyDescent="0.3">
      <c r="A105" t="s">
        <v>18</v>
      </c>
      <c r="B105" t="s">
        <v>12</v>
      </c>
      <c r="C105" s="196">
        <v>519525</v>
      </c>
      <c r="D105" t="s">
        <v>130</v>
      </c>
      <c r="E105" s="2">
        <v>0</v>
      </c>
      <c r="F105" s="2">
        <v>65200</v>
      </c>
      <c r="G105" s="2">
        <v>0</v>
      </c>
      <c r="H105" s="2">
        <v>65200</v>
      </c>
    </row>
    <row r="106" spans="1:8" x14ac:dyDescent="0.3">
      <c r="A106" t="s">
        <v>20</v>
      </c>
      <c r="B106" t="s">
        <v>21</v>
      </c>
      <c r="C106" s="196">
        <v>51952501</v>
      </c>
      <c r="D106" t="s">
        <v>130</v>
      </c>
      <c r="E106" s="2">
        <v>0</v>
      </c>
      <c r="F106" s="2">
        <v>65200</v>
      </c>
      <c r="G106" s="2">
        <v>0</v>
      </c>
      <c r="H106" s="2">
        <v>65200</v>
      </c>
    </row>
    <row r="107" spans="1:8" x14ac:dyDescent="0.3">
      <c r="A107" t="s">
        <v>14</v>
      </c>
      <c r="B107" t="s">
        <v>12</v>
      </c>
      <c r="C107" s="196">
        <v>53</v>
      </c>
      <c r="D107" t="s">
        <v>79</v>
      </c>
      <c r="E107" s="2">
        <v>0</v>
      </c>
      <c r="F107" s="2">
        <v>475918.22</v>
      </c>
      <c r="G107" s="2">
        <v>0</v>
      </c>
      <c r="H107" s="2">
        <v>475918.22</v>
      </c>
    </row>
    <row r="108" spans="1:8" x14ac:dyDescent="0.3">
      <c r="A108" t="s">
        <v>16</v>
      </c>
      <c r="B108" t="s">
        <v>12</v>
      </c>
      <c r="C108" s="196">
        <v>5305</v>
      </c>
      <c r="D108" t="s">
        <v>70</v>
      </c>
      <c r="E108" s="2">
        <v>0</v>
      </c>
      <c r="F108" s="2">
        <v>213452.25</v>
      </c>
      <c r="G108" s="2">
        <v>0</v>
      </c>
      <c r="H108" s="2">
        <v>213452.25</v>
      </c>
    </row>
    <row r="109" spans="1:8" x14ac:dyDescent="0.3">
      <c r="A109" t="s">
        <v>18</v>
      </c>
      <c r="B109" t="s">
        <v>12</v>
      </c>
      <c r="C109" s="196">
        <v>530505</v>
      </c>
      <c r="D109" t="s">
        <v>81</v>
      </c>
      <c r="E109" s="2">
        <v>0</v>
      </c>
      <c r="F109" s="2">
        <v>213452.25</v>
      </c>
      <c r="G109" s="2">
        <v>0</v>
      </c>
      <c r="H109" s="2">
        <v>213452.25</v>
      </c>
    </row>
    <row r="110" spans="1:8" x14ac:dyDescent="0.3">
      <c r="A110" t="s">
        <v>20</v>
      </c>
      <c r="B110" t="s">
        <v>21</v>
      </c>
      <c r="C110" s="196">
        <v>53050501</v>
      </c>
      <c r="D110" t="s">
        <v>81</v>
      </c>
      <c r="E110" s="2">
        <v>0</v>
      </c>
      <c r="F110" s="2">
        <v>213452.25</v>
      </c>
      <c r="G110" s="2">
        <v>0</v>
      </c>
      <c r="H110" s="2">
        <v>213452.25</v>
      </c>
    </row>
    <row r="111" spans="1:8" x14ac:dyDescent="0.3">
      <c r="A111" t="s">
        <v>16</v>
      </c>
      <c r="B111" t="s">
        <v>12</v>
      </c>
      <c r="C111" s="196">
        <v>5315</v>
      </c>
      <c r="D111" t="s">
        <v>152</v>
      </c>
      <c r="E111" s="2">
        <v>0</v>
      </c>
      <c r="F111" s="2">
        <v>262465.96999999997</v>
      </c>
      <c r="G111" s="2">
        <v>0</v>
      </c>
      <c r="H111" s="2">
        <v>262465.96999999997</v>
      </c>
    </row>
    <row r="112" spans="1:8" x14ac:dyDescent="0.3">
      <c r="A112" t="s">
        <v>18</v>
      </c>
      <c r="B112" t="s">
        <v>12</v>
      </c>
      <c r="C112" s="196">
        <v>531520</v>
      </c>
      <c r="D112" t="s">
        <v>153</v>
      </c>
      <c r="E112" s="2">
        <v>0</v>
      </c>
      <c r="F112" s="2">
        <v>262465.96999999997</v>
      </c>
      <c r="G112" s="2">
        <v>0</v>
      </c>
      <c r="H112" s="2">
        <v>262465.96999999997</v>
      </c>
    </row>
    <row r="113" spans="1:8" x14ac:dyDescent="0.3">
      <c r="A113" t="s">
        <v>20</v>
      </c>
      <c r="B113" t="s">
        <v>21</v>
      </c>
      <c r="C113" s="196">
        <v>53152001</v>
      </c>
      <c r="D113" t="s">
        <v>154</v>
      </c>
      <c r="E113" s="2">
        <v>0</v>
      </c>
      <c r="F113" s="2">
        <v>262465.96999999997</v>
      </c>
      <c r="G113" s="2">
        <v>0</v>
      </c>
      <c r="H113" s="2">
        <v>262465.96999999997</v>
      </c>
    </row>
    <row r="115" spans="1:8" x14ac:dyDescent="0.3">
      <c r="A115" s="191" t="s">
        <v>610</v>
      </c>
      <c r="B115" s="183"/>
      <c r="C115" s="183"/>
      <c r="D115" s="183"/>
      <c r="E115" s="183"/>
      <c r="F115" s="183"/>
      <c r="G115" s="183"/>
      <c r="H115" s="183"/>
    </row>
  </sheetData>
  <mergeCells count="5">
    <mergeCell ref="A115:H115"/>
    <mergeCell ref="A1:H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E775-C324-413C-8A09-94680FA9FD04}">
  <dimension ref="A1:J114"/>
  <sheetViews>
    <sheetView workbookViewId="0">
      <selection activeCell="C6" sqref="C6"/>
    </sheetView>
  </sheetViews>
  <sheetFormatPr baseColWidth="10" defaultRowHeight="13.8" x14ac:dyDescent="0.3"/>
  <cols>
    <col min="1" max="1" width="9.109375" bestFit="1" customWidth="1"/>
    <col min="2" max="2" width="13.6640625" bestFit="1" customWidth="1"/>
    <col min="3" max="3" width="23.21875" bestFit="1" customWidth="1"/>
    <col min="4" max="4" width="40.77734375" bestFit="1" customWidth="1"/>
    <col min="5" max="5" width="13.44140625" style="2" bestFit="1" customWidth="1"/>
    <col min="6" max="6" width="20.6640625" style="2" bestFit="1" customWidth="1"/>
    <col min="7" max="7" width="21.33203125" style="2" bestFit="1" customWidth="1"/>
    <col min="8" max="8" width="12.109375" style="2" bestFit="1" customWidth="1"/>
    <col min="9" max="9" width="11" bestFit="1" customWidth="1"/>
    <col min="10" max="10" width="3.109375" bestFit="1" customWidth="1"/>
  </cols>
  <sheetData>
    <row r="1" spans="1:8" ht="38.4" x14ac:dyDescent="0.3">
      <c r="A1" s="188" t="s">
        <v>0</v>
      </c>
      <c r="B1" s="183"/>
      <c r="C1" s="183"/>
      <c r="D1" s="183"/>
      <c r="E1" s="183"/>
      <c r="F1" s="183"/>
      <c r="G1" s="183"/>
      <c r="H1" s="183"/>
    </row>
    <row r="2" spans="1:8" ht="18" x14ac:dyDescent="0.3">
      <c r="A2" s="189" t="s">
        <v>1</v>
      </c>
      <c r="B2" s="183"/>
      <c r="C2" s="183"/>
      <c r="D2" s="183"/>
      <c r="E2" s="183"/>
      <c r="F2" s="183"/>
      <c r="G2" s="183"/>
      <c r="H2" s="183"/>
    </row>
    <row r="3" spans="1:8" ht="18" x14ac:dyDescent="0.3">
      <c r="A3" s="189" t="s">
        <v>2</v>
      </c>
      <c r="B3" s="183"/>
      <c r="C3" s="183"/>
      <c r="D3" s="183"/>
      <c r="E3" s="183"/>
      <c r="F3" s="183"/>
      <c r="G3" s="183"/>
      <c r="H3" s="183"/>
    </row>
    <row r="4" spans="1:8" ht="18" x14ac:dyDescent="0.3">
      <c r="A4" s="189" t="s">
        <v>611</v>
      </c>
      <c r="B4" s="183"/>
      <c r="C4" s="183"/>
      <c r="D4" s="183"/>
      <c r="E4" s="183"/>
      <c r="F4" s="183"/>
      <c r="G4" s="183"/>
      <c r="H4" s="183"/>
    </row>
    <row r="5" spans="1:8" ht="15.6" x14ac:dyDescent="0.3">
      <c r="A5" s="89" t="s">
        <v>3</v>
      </c>
      <c r="B5" s="89" t="s">
        <v>4</v>
      </c>
      <c r="C5" s="89" t="s">
        <v>5</v>
      </c>
      <c r="D5" s="89" t="s">
        <v>6</v>
      </c>
      <c r="E5" s="91" t="s">
        <v>7</v>
      </c>
      <c r="F5" s="91" t="s">
        <v>8</v>
      </c>
      <c r="G5" s="91" t="s">
        <v>9</v>
      </c>
      <c r="H5" s="91" t="s">
        <v>10</v>
      </c>
    </row>
    <row r="6" spans="1:8" x14ac:dyDescent="0.3">
      <c r="A6" t="s">
        <v>11</v>
      </c>
      <c r="B6" t="s">
        <v>12</v>
      </c>
      <c r="C6">
        <v>1</v>
      </c>
      <c r="D6" t="s">
        <v>13</v>
      </c>
      <c r="E6" s="2">
        <v>147998769.66</v>
      </c>
      <c r="F6" s="2">
        <v>18609805.289999999</v>
      </c>
      <c r="G6" s="2">
        <v>16428733</v>
      </c>
      <c r="H6" s="2">
        <v>150179841.94999999</v>
      </c>
    </row>
    <row r="7" spans="1:8" x14ac:dyDescent="0.3">
      <c r="A7" t="s">
        <v>14</v>
      </c>
      <c r="B7" t="s">
        <v>12</v>
      </c>
      <c r="C7">
        <v>11</v>
      </c>
      <c r="D7" t="s">
        <v>15</v>
      </c>
      <c r="E7" s="2">
        <v>76018970.659999996</v>
      </c>
      <c r="F7" s="2">
        <v>8297916.29</v>
      </c>
      <c r="G7" s="2">
        <v>8212990</v>
      </c>
      <c r="H7" s="2">
        <v>76103896.950000003</v>
      </c>
    </row>
    <row r="8" spans="1:8" x14ac:dyDescent="0.3">
      <c r="A8" t="s">
        <v>16</v>
      </c>
      <c r="B8" t="s">
        <v>12</v>
      </c>
      <c r="C8">
        <v>1105</v>
      </c>
      <c r="D8" t="s">
        <v>17</v>
      </c>
      <c r="E8" s="2">
        <v>4527</v>
      </c>
      <c r="F8" s="2">
        <v>0</v>
      </c>
      <c r="G8" s="2">
        <v>0</v>
      </c>
      <c r="H8" s="2">
        <v>4527</v>
      </c>
    </row>
    <row r="9" spans="1:8" x14ac:dyDescent="0.3">
      <c r="A9" t="s">
        <v>18</v>
      </c>
      <c r="B9" t="s">
        <v>12</v>
      </c>
      <c r="C9">
        <v>110505</v>
      </c>
      <c r="D9" t="s">
        <v>19</v>
      </c>
      <c r="E9" s="2">
        <v>4527</v>
      </c>
      <c r="F9" s="2">
        <v>0</v>
      </c>
      <c r="G9" s="2">
        <v>0</v>
      </c>
      <c r="H9" s="2">
        <v>4527</v>
      </c>
    </row>
    <row r="10" spans="1:8" x14ac:dyDescent="0.3">
      <c r="A10" t="s">
        <v>20</v>
      </c>
      <c r="B10" t="s">
        <v>21</v>
      </c>
      <c r="C10">
        <v>11050501</v>
      </c>
      <c r="D10" t="s">
        <v>19</v>
      </c>
      <c r="E10" s="2">
        <v>4527</v>
      </c>
      <c r="F10" s="2">
        <v>0</v>
      </c>
      <c r="G10" s="2">
        <v>0</v>
      </c>
      <c r="H10" s="2">
        <v>4527</v>
      </c>
    </row>
    <row r="11" spans="1:8" x14ac:dyDescent="0.3">
      <c r="A11" t="s">
        <v>16</v>
      </c>
      <c r="B11" t="s">
        <v>12</v>
      </c>
      <c r="C11">
        <v>1110</v>
      </c>
      <c r="D11" t="s">
        <v>22</v>
      </c>
      <c r="E11" s="2">
        <v>76014443.659999996</v>
      </c>
      <c r="F11" s="2">
        <v>8297916.29</v>
      </c>
      <c r="G11" s="2">
        <v>8212990</v>
      </c>
      <c r="H11" s="2">
        <v>76099369.950000003</v>
      </c>
    </row>
    <row r="12" spans="1:8" x14ac:dyDescent="0.3">
      <c r="A12" t="s">
        <v>18</v>
      </c>
      <c r="B12" t="s">
        <v>12</v>
      </c>
      <c r="C12">
        <v>111005</v>
      </c>
      <c r="D12" t="s">
        <v>23</v>
      </c>
      <c r="E12" s="2">
        <v>76014443.659999996</v>
      </c>
      <c r="F12" s="2">
        <v>8297916.29</v>
      </c>
      <c r="G12" s="2">
        <v>8212990</v>
      </c>
      <c r="H12" s="2">
        <v>76099369.950000003</v>
      </c>
    </row>
    <row r="13" spans="1:8" x14ac:dyDescent="0.3">
      <c r="A13" t="s">
        <v>20</v>
      </c>
      <c r="B13" t="s">
        <v>21</v>
      </c>
      <c r="C13">
        <v>11100501</v>
      </c>
      <c r="D13" t="s">
        <v>23</v>
      </c>
      <c r="E13" s="2">
        <v>68293521.659999996</v>
      </c>
      <c r="F13" s="2">
        <v>8197916.29</v>
      </c>
      <c r="G13" s="2">
        <v>7012990</v>
      </c>
      <c r="H13" s="2">
        <v>69478447.950000003</v>
      </c>
    </row>
    <row r="14" spans="1:8" x14ac:dyDescent="0.3">
      <c r="A14" t="s">
        <v>20</v>
      </c>
      <c r="B14" t="s">
        <v>21</v>
      </c>
      <c r="C14">
        <v>11100502</v>
      </c>
      <c r="D14" t="s">
        <v>159</v>
      </c>
      <c r="E14" s="2">
        <v>0</v>
      </c>
      <c r="F14" s="2">
        <v>0</v>
      </c>
      <c r="G14" s="2">
        <v>1200000</v>
      </c>
      <c r="H14" s="2">
        <v>-1200000</v>
      </c>
    </row>
    <row r="15" spans="1:8" x14ac:dyDescent="0.3">
      <c r="A15" t="s">
        <v>20</v>
      </c>
      <c r="B15" t="s">
        <v>21</v>
      </c>
      <c r="C15">
        <v>11100503</v>
      </c>
      <c r="D15" t="s">
        <v>24</v>
      </c>
      <c r="E15" s="2">
        <v>7720922</v>
      </c>
      <c r="F15" s="2">
        <v>100000</v>
      </c>
      <c r="G15" s="2">
        <v>0</v>
      </c>
      <c r="H15" s="2">
        <v>7820922</v>
      </c>
    </row>
    <row r="16" spans="1:8" x14ac:dyDescent="0.3">
      <c r="A16" t="s">
        <v>14</v>
      </c>
      <c r="B16" t="s">
        <v>12</v>
      </c>
      <c r="C16">
        <v>13</v>
      </c>
      <c r="D16" t="s">
        <v>25</v>
      </c>
      <c r="E16" s="2">
        <v>71979799</v>
      </c>
      <c r="F16" s="2">
        <v>10311889</v>
      </c>
      <c r="G16" s="2">
        <v>8215743</v>
      </c>
      <c r="H16" s="2">
        <v>74075945</v>
      </c>
    </row>
    <row r="17" spans="1:8" x14ac:dyDescent="0.3">
      <c r="A17" t="s">
        <v>16</v>
      </c>
      <c r="B17" t="s">
        <v>12</v>
      </c>
      <c r="C17">
        <v>1305</v>
      </c>
      <c r="D17" t="s">
        <v>26</v>
      </c>
      <c r="E17" s="2">
        <v>767098</v>
      </c>
      <c r="F17" s="2">
        <v>1409889</v>
      </c>
      <c r="G17" s="2">
        <v>1763112</v>
      </c>
      <c r="H17" s="2">
        <v>413875</v>
      </c>
    </row>
    <row r="18" spans="1:8" x14ac:dyDescent="0.3">
      <c r="A18" t="s">
        <v>18</v>
      </c>
      <c r="B18" t="s">
        <v>12</v>
      </c>
      <c r="C18">
        <v>130505</v>
      </c>
      <c r="D18" t="s">
        <v>26</v>
      </c>
      <c r="E18" s="2">
        <v>767098</v>
      </c>
      <c r="F18" s="2">
        <v>1409889</v>
      </c>
      <c r="G18" s="2">
        <v>1763112</v>
      </c>
      <c r="H18" s="2">
        <v>413875</v>
      </c>
    </row>
    <row r="19" spans="1:8" x14ac:dyDescent="0.3">
      <c r="A19" t="s">
        <v>20</v>
      </c>
      <c r="B19" t="s">
        <v>21</v>
      </c>
      <c r="C19">
        <v>13050501</v>
      </c>
      <c r="D19" t="s">
        <v>26</v>
      </c>
      <c r="E19" s="2">
        <v>7738020</v>
      </c>
      <c r="F19" s="2">
        <v>1409889</v>
      </c>
      <c r="G19" s="2">
        <v>1663112</v>
      </c>
      <c r="H19" s="2">
        <v>7484797</v>
      </c>
    </row>
    <row r="20" spans="1:8" x14ac:dyDescent="0.3">
      <c r="A20" t="s">
        <v>20</v>
      </c>
      <c r="B20" t="s">
        <v>21</v>
      </c>
      <c r="C20">
        <v>13050502</v>
      </c>
      <c r="D20" t="s">
        <v>27</v>
      </c>
      <c r="E20" s="2">
        <v>-6970922</v>
      </c>
      <c r="F20" s="2">
        <v>0</v>
      </c>
      <c r="G20" s="2">
        <v>100000</v>
      </c>
      <c r="H20" s="2">
        <v>-7070922</v>
      </c>
    </row>
    <row r="21" spans="1:8" x14ac:dyDescent="0.3">
      <c r="A21" t="s">
        <v>16</v>
      </c>
      <c r="B21" t="s">
        <v>12</v>
      </c>
      <c r="C21">
        <v>1310</v>
      </c>
      <c r="D21" t="s">
        <v>28</v>
      </c>
      <c r="E21" s="2">
        <v>71119721</v>
      </c>
      <c r="F21" s="2">
        <v>8902000</v>
      </c>
      <c r="G21" s="2">
        <v>6452631</v>
      </c>
      <c r="H21" s="2">
        <v>73569090</v>
      </c>
    </row>
    <row r="22" spans="1:8" x14ac:dyDescent="0.3">
      <c r="A22" t="s">
        <v>18</v>
      </c>
      <c r="B22" t="s">
        <v>21</v>
      </c>
      <c r="C22">
        <v>131001</v>
      </c>
      <c r="D22" t="s">
        <v>29</v>
      </c>
      <c r="E22" s="2">
        <v>80000</v>
      </c>
      <c r="F22" s="2">
        <v>0</v>
      </c>
      <c r="G22" s="2">
        <v>0</v>
      </c>
      <c r="H22" s="2">
        <v>80000</v>
      </c>
    </row>
    <row r="23" spans="1:8" x14ac:dyDescent="0.3">
      <c r="A23" t="s">
        <v>18</v>
      </c>
      <c r="B23" t="s">
        <v>21</v>
      </c>
      <c r="C23">
        <v>131002</v>
      </c>
      <c r="D23" t="s">
        <v>30</v>
      </c>
      <c r="E23" s="2">
        <v>17053457</v>
      </c>
      <c r="F23" s="2">
        <v>3320000</v>
      </c>
      <c r="G23" s="2">
        <v>2560000</v>
      </c>
      <c r="H23" s="2">
        <v>17813457</v>
      </c>
    </row>
    <row r="24" spans="1:8" x14ac:dyDescent="0.3">
      <c r="A24" t="s">
        <v>18</v>
      </c>
      <c r="B24" t="s">
        <v>21</v>
      </c>
      <c r="C24">
        <v>131003</v>
      </c>
      <c r="D24" t="s">
        <v>31</v>
      </c>
      <c r="E24" s="2">
        <v>465000</v>
      </c>
      <c r="F24" s="2">
        <v>582000</v>
      </c>
      <c r="G24" s="2">
        <v>542000</v>
      </c>
      <c r="H24" s="2">
        <v>505000</v>
      </c>
    </row>
    <row r="25" spans="1:8" x14ac:dyDescent="0.3">
      <c r="A25" t="s">
        <v>18</v>
      </c>
      <c r="B25" t="s">
        <v>21</v>
      </c>
      <c r="C25">
        <v>131004</v>
      </c>
      <c r="D25" t="s">
        <v>32</v>
      </c>
      <c r="E25" s="2">
        <v>37168</v>
      </c>
      <c r="F25" s="2">
        <v>0</v>
      </c>
      <c r="G25" s="2">
        <v>0</v>
      </c>
      <c r="H25" s="2">
        <v>37168</v>
      </c>
    </row>
    <row r="26" spans="1:8" x14ac:dyDescent="0.3">
      <c r="A26" t="s">
        <v>18</v>
      </c>
      <c r="B26" t="s">
        <v>21</v>
      </c>
      <c r="C26">
        <v>131005</v>
      </c>
      <c r="D26" t="s">
        <v>33</v>
      </c>
      <c r="E26" s="2">
        <v>53484096</v>
      </c>
      <c r="F26" s="2">
        <v>5000000</v>
      </c>
      <c r="G26" s="2">
        <v>3350631</v>
      </c>
      <c r="H26" s="2">
        <v>55133465</v>
      </c>
    </row>
    <row r="27" spans="1:8" x14ac:dyDescent="0.3">
      <c r="A27" t="s">
        <v>16</v>
      </c>
      <c r="B27" t="s">
        <v>12</v>
      </c>
      <c r="C27">
        <v>1330</v>
      </c>
      <c r="D27" t="s">
        <v>34</v>
      </c>
      <c r="E27" s="2">
        <v>92980</v>
      </c>
      <c r="F27" s="2">
        <v>0</v>
      </c>
      <c r="G27" s="2">
        <v>0</v>
      </c>
      <c r="H27" s="2">
        <v>92980</v>
      </c>
    </row>
    <row r="28" spans="1:8" x14ac:dyDescent="0.3">
      <c r="A28" t="s">
        <v>18</v>
      </c>
      <c r="B28" t="s">
        <v>12</v>
      </c>
      <c r="C28">
        <v>133005</v>
      </c>
      <c r="D28" t="s">
        <v>35</v>
      </c>
      <c r="E28" s="2">
        <v>22980</v>
      </c>
      <c r="F28" s="2">
        <v>0</v>
      </c>
      <c r="G28" s="2">
        <v>0</v>
      </c>
      <c r="H28" s="2">
        <v>22980</v>
      </c>
    </row>
    <row r="29" spans="1:8" x14ac:dyDescent="0.3">
      <c r="A29" t="s">
        <v>20</v>
      </c>
      <c r="B29" t="s">
        <v>21</v>
      </c>
      <c r="C29">
        <v>13300501</v>
      </c>
      <c r="D29" t="s">
        <v>35</v>
      </c>
      <c r="E29" s="2">
        <v>22980</v>
      </c>
      <c r="F29" s="2">
        <v>0</v>
      </c>
      <c r="G29" s="2">
        <v>0</v>
      </c>
      <c r="H29" s="2">
        <v>22980</v>
      </c>
    </row>
    <row r="30" spans="1:8" x14ac:dyDescent="0.3">
      <c r="A30" t="s">
        <v>18</v>
      </c>
      <c r="B30" t="s">
        <v>12</v>
      </c>
      <c r="C30">
        <v>133015</v>
      </c>
      <c r="D30" t="s">
        <v>36</v>
      </c>
      <c r="E30" s="2">
        <v>70000</v>
      </c>
      <c r="F30" s="2">
        <v>0</v>
      </c>
      <c r="G30" s="2">
        <v>0</v>
      </c>
      <c r="H30" s="2">
        <v>70000</v>
      </c>
    </row>
    <row r="31" spans="1:8" x14ac:dyDescent="0.3">
      <c r="A31" t="s">
        <v>20</v>
      </c>
      <c r="B31" t="s">
        <v>21</v>
      </c>
      <c r="C31">
        <v>13301502</v>
      </c>
      <c r="D31" t="s">
        <v>37</v>
      </c>
      <c r="E31" s="2">
        <v>70000</v>
      </c>
      <c r="F31" s="2">
        <v>0</v>
      </c>
      <c r="G31" s="2">
        <v>0</v>
      </c>
      <c r="H31" s="2">
        <v>70000</v>
      </c>
    </row>
    <row r="32" spans="1:8" x14ac:dyDescent="0.3">
      <c r="A32" t="s">
        <v>11</v>
      </c>
      <c r="B32" t="s">
        <v>12</v>
      </c>
      <c r="C32">
        <v>2</v>
      </c>
      <c r="D32" t="s">
        <v>38</v>
      </c>
      <c r="E32" s="2">
        <v>-129875074.97</v>
      </c>
      <c r="F32" s="2">
        <v>3200000</v>
      </c>
      <c r="G32" s="2">
        <v>5572256</v>
      </c>
      <c r="H32" s="2">
        <v>-132247330.97</v>
      </c>
    </row>
    <row r="33" spans="1:8" x14ac:dyDescent="0.3">
      <c r="A33" t="s">
        <v>14</v>
      </c>
      <c r="B33" t="s">
        <v>12</v>
      </c>
      <c r="C33">
        <v>21</v>
      </c>
      <c r="D33" t="s">
        <v>39</v>
      </c>
      <c r="E33" s="2">
        <v>-123883649</v>
      </c>
      <c r="F33" s="2">
        <v>0</v>
      </c>
      <c r="G33" s="2">
        <v>3902000</v>
      </c>
      <c r="H33" s="2">
        <v>-127785649</v>
      </c>
    </row>
    <row r="34" spans="1:8" x14ac:dyDescent="0.3">
      <c r="A34" t="s">
        <v>16</v>
      </c>
      <c r="B34" t="s">
        <v>12</v>
      </c>
      <c r="C34">
        <v>2115</v>
      </c>
      <c r="D34" t="s">
        <v>40</v>
      </c>
      <c r="E34" s="2">
        <v>-123883649</v>
      </c>
      <c r="F34" s="2">
        <v>0</v>
      </c>
      <c r="G34" s="2">
        <v>3902000</v>
      </c>
      <c r="H34" s="2">
        <v>-127785649</v>
      </c>
    </row>
    <row r="35" spans="1:8" x14ac:dyDescent="0.3">
      <c r="A35" t="s">
        <v>18</v>
      </c>
      <c r="B35" t="s">
        <v>21</v>
      </c>
      <c r="C35">
        <v>211503</v>
      </c>
      <c r="D35" t="s">
        <v>31</v>
      </c>
      <c r="E35" s="2">
        <v>-14119134</v>
      </c>
      <c r="F35" s="2">
        <v>0</v>
      </c>
      <c r="G35" s="2">
        <v>582000</v>
      </c>
      <c r="H35" s="2">
        <v>-14701134</v>
      </c>
    </row>
    <row r="36" spans="1:8" x14ac:dyDescent="0.3">
      <c r="A36" t="s">
        <v>18</v>
      </c>
      <c r="B36" t="s">
        <v>21</v>
      </c>
      <c r="C36">
        <v>211506</v>
      </c>
      <c r="D36" t="s">
        <v>41</v>
      </c>
      <c r="E36" s="2">
        <v>-109764515</v>
      </c>
      <c r="F36" s="2">
        <v>0</v>
      </c>
      <c r="G36" s="2">
        <v>3320000</v>
      </c>
      <c r="H36" s="2">
        <v>-113084515</v>
      </c>
    </row>
    <row r="37" spans="1:8" x14ac:dyDescent="0.3">
      <c r="A37" t="s">
        <v>14</v>
      </c>
      <c r="B37" t="s">
        <v>12</v>
      </c>
      <c r="C37">
        <v>22</v>
      </c>
      <c r="D37" t="s">
        <v>42</v>
      </c>
      <c r="E37" s="2">
        <v>-116800</v>
      </c>
      <c r="F37" s="2">
        <v>0</v>
      </c>
      <c r="G37" s="2">
        <v>0</v>
      </c>
      <c r="H37" s="2">
        <v>-116800</v>
      </c>
    </row>
    <row r="38" spans="1:8" x14ac:dyDescent="0.3">
      <c r="A38" t="s">
        <v>16</v>
      </c>
      <c r="B38" t="s">
        <v>12</v>
      </c>
      <c r="C38">
        <v>2205</v>
      </c>
      <c r="D38" t="s">
        <v>43</v>
      </c>
      <c r="E38" s="2">
        <v>-116800</v>
      </c>
      <c r="F38" s="2">
        <v>0</v>
      </c>
      <c r="G38" s="2">
        <v>0</v>
      </c>
      <c r="H38" s="2">
        <v>-116800</v>
      </c>
    </row>
    <row r="39" spans="1:8" x14ac:dyDescent="0.3">
      <c r="A39" t="s">
        <v>18</v>
      </c>
      <c r="B39" t="s">
        <v>12</v>
      </c>
      <c r="C39">
        <v>220505</v>
      </c>
      <c r="D39" t="s">
        <v>43</v>
      </c>
      <c r="E39" s="2">
        <v>-116800</v>
      </c>
      <c r="F39" s="2">
        <v>0</v>
      </c>
      <c r="G39" s="2">
        <v>0</v>
      </c>
      <c r="H39" s="2">
        <v>-116800</v>
      </c>
    </row>
    <row r="40" spans="1:8" x14ac:dyDescent="0.3">
      <c r="A40" t="s">
        <v>20</v>
      </c>
      <c r="B40" t="s">
        <v>21</v>
      </c>
      <c r="C40">
        <v>22050501</v>
      </c>
      <c r="D40" t="s">
        <v>43</v>
      </c>
      <c r="E40" s="2">
        <v>-116800</v>
      </c>
      <c r="F40" s="2">
        <v>0</v>
      </c>
      <c r="G40" s="2">
        <v>0</v>
      </c>
      <c r="H40" s="2">
        <v>-116800</v>
      </c>
    </row>
    <row r="41" spans="1:8" x14ac:dyDescent="0.3">
      <c r="A41" t="s">
        <v>14</v>
      </c>
      <c r="B41" t="s">
        <v>12</v>
      </c>
      <c r="C41">
        <v>23</v>
      </c>
      <c r="D41" t="s">
        <v>44</v>
      </c>
      <c r="E41" s="2">
        <v>-4412640</v>
      </c>
      <c r="F41" s="2">
        <v>3200000</v>
      </c>
      <c r="G41" s="2">
        <v>1660000</v>
      </c>
      <c r="H41" s="2">
        <v>-2872640</v>
      </c>
    </row>
    <row r="42" spans="1:8" x14ac:dyDescent="0.3">
      <c r="A42" t="s">
        <v>16</v>
      </c>
      <c r="B42" t="s">
        <v>12</v>
      </c>
      <c r="C42">
        <v>2335</v>
      </c>
      <c r="D42" t="s">
        <v>45</v>
      </c>
      <c r="E42" s="2">
        <v>-4412640</v>
      </c>
      <c r="F42" s="2">
        <v>3200000</v>
      </c>
      <c r="G42" s="2">
        <v>1660000</v>
      </c>
      <c r="H42" s="2">
        <v>-2872640</v>
      </c>
    </row>
    <row r="43" spans="1:8" x14ac:dyDescent="0.3">
      <c r="A43" t="s">
        <v>18</v>
      </c>
      <c r="B43" t="s">
        <v>12</v>
      </c>
      <c r="C43">
        <v>233525</v>
      </c>
      <c r="D43" t="s">
        <v>46</v>
      </c>
      <c r="E43" s="2">
        <v>-4410000</v>
      </c>
      <c r="F43" s="2">
        <v>3200000</v>
      </c>
      <c r="G43" s="2">
        <v>1600000</v>
      </c>
      <c r="H43" s="2">
        <v>-2810000</v>
      </c>
    </row>
    <row r="44" spans="1:8" x14ac:dyDescent="0.3">
      <c r="A44" t="s">
        <v>20</v>
      </c>
      <c r="B44" t="s">
        <v>21</v>
      </c>
      <c r="C44">
        <v>23352501</v>
      </c>
      <c r="D44" t="s">
        <v>46</v>
      </c>
      <c r="E44" s="2">
        <v>-4410000</v>
      </c>
      <c r="F44" s="2">
        <v>3200000</v>
      </c>
      <c r="G44" s="2">
        <v>1600000</v>
      </c>
      <c r="H44" s="2">
        <v>-2810000</v>
      </c>
    </row>
    <row r="45" spans="1:8" x14ac:dyDescent="0.3">
      <c r="A45" t="s">
        <v>18</v>
      </c>
      <c r="B45" t="s">
        <v>12</v>
      </c>
      <c r="C45">
        <v>233595</v>
      </c>
      <c r="D45" t="s">
        <v>37</v>
      </c>
      <c r="E45" s="2">
        <v>-2640</v>
      </c>
      <c r="F45" s="2">
        <v>0</v>
      </c>
      <c r="G45" s="2">
        <v>60000</v>
      </c>
      <c r="H45" s="2">
        <v>-62640</v>
      </c>
    </row>
    <row r="46" spans="1:8" x14ac:dyDescent="0.3">
      <c r="A46" t="s">
        <v>20</v>
      </c>
      <c r="B46" t="s">
        <v>21</v>
      </c>
      <c r="C46">
        <v>23359501</v>
      </c>
      <c r="D46" t="s">
        <v>37</v>
      </c>
      <c r="E46" s="2">
        <v>-2640</v>
      </c>
      <c r="F46" s="2">
        <v>0</v>
      </c>
      <c r="G46" s="2">
        <v>60000</v>
      </c>
      <c r="H46" s="2">
        <v>-62640</v>
      </c>
    </row>
    <row r="47" spans="1:8" x14ac:dyDescent="0.3">
      <c r="A47" t="s">
        <v>14</v>
      </c>
      <c r="B47" t="s">
        <v>12</v>
      </c>
      <c r="C47">
        <v>28</v>
      </c>
      <c r="D47" t="s">
        <v>47</v>
      </c>
      <c r="E47" s="2">
        <v>-1461985.97</v>
      </c>
      <c r="F47" s="2">
        <v>0</v>
      </c>
      <c r="G47" s="2">
        <v>10256</v>
      </c>
      <c r="H47" s="2">
        <v>-1472241.97</v>
      </c>
    </row>
    <row r="48" spans="1:8" x14ac:dyDescent="0.3">
      <c r="A48" t="s">
        <v>16</v>
      </c>
      <c r="B48" t="s">
        <v>12</v>
      </c>
      <c r="C48">
        <v>2805</v>
      </c>
      <c r="D48" t="s">
        <v>48</v>
      </c>
      <c r="E48" s="2">
        <v>-528676</v>
      </c>
      <c r="F48" s="2">
        <v>0</v>
      </c>
      <c r="G48" s="2">
        <v>10256</v>
      </c>
      <c r="H48" s="2">
        <v>-538932</v>
      </c>
    </row>
    <row r="49" spans="1:8" x14ac:dyDescent="0.3">
      <c r="A49" t="s">
        <v>18</v>
      </c>
      <c r="B49" t="s">
        <v>12</v>
      </c>
      <c r="C49">
        <v>280505</v>
      </c>
      <c r="D49" t="s">
        <v>49</v>
      </c>
      <c r="E49" s="2">
        <v>-528676</v>
      </c>
      <c r="F49" s="2">
        <v>0</v>
      </c>
      <c r="G49" s="2">
        <v>10256</v>
      </c>
      <c r="H49" s="2">
        <v>-538932</v>
      </c>
    </row>
    <row r="50" spans="1:8" x14ac:dyDescent="0.3">
      <c r="A50" t="s">
        <v>20</v>
      </c>
      <c r="B50" t="s">
        <v>21</v>
      </c>
      <c r="C50">
        <v>28050501</v>
      </c>
      <c r="D50" t="s">
        <v>49</v>
      </c>
      <c r="E50" s="2">
        <v>-528676</v>
      </c>
      <c r="F50" s="2">
        <v>0</v>
      </c>
      <c r="G50" s="2">
        <v>10256</v>
      </c>
      <c r="H50" s="2">
        <v>-538932</v>
      </c>
    </row>
    <row r="51" spans="1:8" x14ac:dyDescent="0.3">
      <c r="A51" t="s">
        <v>16</v>
      </c>
      <c r="B51" t="s">
        <v>12</v>
      </c>
      <c r="C51">
        <v>2810</v>
      </c>
      <c r="D51" t="s">
        <v>140</v>
      </c>
      <c r="E51" s="2">
        <v>-933309.97</v>
      </c>
      <c r="F51" s="2">
        <v>0</v>
      </c>
      <c r="G51" s="2">
        <v>0</v>
      </c>
      <c r="H51" s="2">
        <v>-933309.97</v>
      </c>
    </row>
    <row r="52" spans="1:8" x14ac:dyDescent="0.3">
      <c r="A52" t="s">
        <v>18</v>
      </c>
      <c r="B52" t="s">
        <v>21</v>
      </c>
      <c r="C52">
        <v>281005</v>
      </c>
      <c r="D52" t="s">
        <v>141</v>
      </c>
      <c r="E52" s="2">
        <v>-933309.97</v>
      </c>
      <c r="F52" s="2">
        <v>0</v>
      </c>
      <c r="G52" s="2">
        <v>0</v>
      </c>
      <c r="H52" s="2">
        <v>-933309.97</v>
      </c>
    </row>
    <row r="53" spans="1:8" x14ac:dyDescent="0.3">
      <c r="A53" t="s">
        <v>11</v>
      </c>
      <c r="B53" t="s">
        <v>12</v>
      </c>
      <c r="C53">
        <v>3</v>
      </c>
      <c r="D53" t="s">
        <v>50</v>
      </c>
      <c r="E53" s="2">
        <v>-7017725.7599999998</v>
      </c>
      <c r="F53" s="2">
        <v>0</v>
      </c>
      <c r="G53" s="2">
        <v>0</v>
      </c>
      <c r="H53" s="2">
        <v>-7017725.7599999998</v>
      </c>
    </row>
    <row r="54" spans="1:8" x14ac:dyDescent="0.3">
      <c r="A54" t="s">
        <v>14</v>
      </c>
      <c r="B54" t="s">
        <v>12</v>
      </c>
      <c r="C54">
        <v>31</v>
      </c>
      <c r="D54" t="s">
        <v>51</v>
      </c>
      <c r="E54" s="2">
        <v>-6683949</v>
      </c>
      <c r="F54" s="2">
        <v>0</v>
      </c>
      <c r="G54" s="2">
        <v>0</v>
      </c>
      <c r="H54" s="2">
        <v>-6683949</v>
      </c>
    </row>
    <row r="55" spans="1:8" x14ac:dyDescent="0.3">
      <c r="A55" t="s">
        <v>16</v>
      </c>
      <c r="B55" t="s">
        <v>12</v>
      </c>
      <c r="C55">
        <v>3105</v>
      </c>
      <c r="D55" t="s">
        <v>52</v>
      </c>
      <c r="E55" s="2">
        <v>-6683949</v>
      </c>
      <c r="F55" s="2">
        <v>0</v>
      </c>
      <c r="G55" s="2">
        <v>0</v>
      </c>
      <c r="H55" s="2">
        <v>-6683949</v>
      </c>
    </row>
    <row r="56" spans="1:8" x14ac:dyDescent="0.3">
      <c r="A56" t="s">
        <v>18</v>
      </c>
      <c r="B56" t="s">
        <v>12</v>
      </c>
      <c r="C56">
        <v>310505</v>
      </c>
      <c r="D56" t="s">
        <v>52</v>
      </c>
      <c r="E56" s="2">
        <v>-6683949</v>
      </c>
      <c r="F56" s="2">
        <v>0</v>
      </c>
      <c r="G56" s="2">
        <v>0</v>
      </c>
      <c r="H56" s="2">
        <v>-6683949</v>
      </c>
    </row>
    <row r="57" spans="1:8" x14ac:dyDescent="0.3">
      <c r="A57" t="s">
        <v>20</v>
      </c>
      <c r="B57" t="s">
        <v>21</v>
      </c>
      <c r="C57">
        <v>31050501</v>
      </c>
      <c r="D57" t="s">
        <v>53</v>
      </c>
      <c r="E57" s="2">
        <v>-6683949</v>
      </c>
      <c r="F57" s="2">
        <v>0</v>
      </c>
      <c r="G57" s="2">
        <v>0</v>
      </c>
      <c r="H57" s="2">
        <v>-6683949</v>
      </c>
    </row>
    <row r="58" spans="1:8" x14ac:dyDescent="0.3">
      <c r="A58" t="s">
        <v>14</v>
      </c>
      <c r="B58" t="s">
        <v>12</v>
      </c>
      <c r="C58">
        <v>33</v>
      </c>
      <c r="D58" t="s">
        <v>142</v>
      </c>
      <c r="E58" s="2">
        <v>-311077.49</v>
      </c>
      <c r="F58" s="2">
        <v>0</v>
      </c>
      <c r="G58" s="2">
        <v>0</v>
      </c>
      <c r="H58" s="2">
        <v>-311077.49</v>
      </c>
    </row>
    <row r="59" spans="1:8" x14ac:dyDescent="0.3">
      <c r="A59" t="s">
        <v>16</v>
      </c>
      <c r="B59" t="s">
        <v>12</v>
      </c>
      <c r="C59">
        <v>3305</v>
      </c>
      <c r="D59" t="s">
        <v>143</v>
      </c>
      <c r="E59" s="2">
        <v>-311077.49</v>
      </c>
      <c r="F59" s="2">
        <v>0</v>
      </c>
      <c r="G59" s="2">
        <v>0</v>
      </c>
      <c r="H59" s="2">
        <v>-311077.49</v>
      </c>
    </row>
    <row r="60" spans="1:8" x14ac:dyDescent="0.3">
      <c r="A60" t="s">
        <v>18</v>
      </c>
      <c r="B60" t="s">
        <v>12</v>
      </c>
      <c r="C60">
        <v>330505</v>
      </c>
      <c r="D60" t="s">
        <v>143</v>
      </c>
      <c r="E60" s="2">
        <v>-311077.49</v>
      </c>
      <c r="F60" s="2">
        <v>0</v>
      </c>
      <c r="G60" s="2">
        <v>0</v>
      </c>
      <c r="H60" s="2">
        <v>-311077.49</v>
      </c>
    </row>
    <row r="61" spans="1:8" x14ac:dyDescent="0.3">
      <c r="A61" t="s">
        <v>20</v>
      </c>
      <c r="B61" t="s">
        <v>21</v>
      </c>
      <c r="C61">
        <v>33050501</v>
      </c>
      <c r="D61" t="s">
        <v>144</v>
      </c>
      <c r="E61" s="2">
        <v>-311077.49</v>
      </c>
      <c r="F61" s="2">
        <v>0</v>
      </c>
      <c r="G61" s="2">
        <v>0</v>
      </c>
      <c r="H61" s="2">
        <v>-311077.49</v>
      </c>
    </row>
    <row r="62" spans="1:8" x14ac:dyDescent="0.3">
      <c r="A62" t="s">
        <v>14</v>
      </c>
      <c r="B62" t="s">
        <v>12</v>
      </c>
      <c r="C62">
        <v>37</v>
      </c>
      <c r="D62" t="s">
        <v>54</v>
      </c>
      <c r="E62" s="2">
        <v>-22699.27</v>
      </c>
      <c r="F62" s="2">
        <v>0</v>
      </c>
      <c r="G62" s="2">
        <v>0</v>
      </c>
      <c r="H62" s="2">
        <v>-22699.27</v>
      </c>
    </row>
    <row r="63" spans="1:8" x14ac:dyDescent="0.3">
      <c r="A63" t="s">
        <v>16</v>
      </c>
      <c r="B63" t="s">
        <v>12</v>
      </c>
      <c r="C63">
        <v>3705</v>
      </c>
      <c r="D63" t="s">
        <v>54</v>
      </c>
      <c r="E63" s="2">
        <v>-22699.27</v>
      </c>
      <c r="F63" s="2">
        <v>0</v>
      </c>
      <c r="G63" s="2">
        <v>0</v>
      </c>
      <c r="H63" s="2">
        <v>-22699.27</v>
      </c>
    </row>
    <row r="64" spans="1:8" x14ac:dyDescent="0.3">
      <c r="A64" t="s">
        <v>18</v>
      </c>
      <c r="B64" t="s">
        <v>12</v>
      </c>
      <c r="C64">
        <v>370505</v>
      </c>
      <c r="D64" t="s">
        <v>54</v>
      </c>
      <c r="E64" s="2">
        <v>-22699.27</v>
      </c>
      <c r="F64" s="2">
        <v>0</v>
      </c>
      <c r="G64" s="2">
        <v>0</v>
      </c>
      <c r="H64" s="2">
        <v>-22699.27</v>
      </c>
    </row>
    <row r="65" spans="1:10" x14ac:dyDescent="0.3">
      <c r="A65" t="s">
        <v>20</v>
      </c>
      <c r="B65" t="s">
        <v>21</v>
      </c>
      <c r="C65">
        <v>37050501</v>
      </c>
      <c r="D65" t="s">
        <v>55</v>
      </c>
      <c r="E65" s="2">
        <v>-22699.27</v>
      </c>
      <c r="F65" s="2">
        <v>0</v>
      </c>
      <c r="G65" s="2">
        <v>0</v>
      </c>
      <c r="H65" s="2">
        <v>-22699.27</v>
      </c>
    </row>
    <row r="66" spans="1:10" x14ac:dyDescent="0.3">
      <c r="A66" t="s">
        <v>11</v>
      </c>
      <c r="B66" t="s">
        <v>12</v>
      </c>
      <c r="C66">
        <v>4</v>
      </c>
      <c r="D66" t="s">
        <v>57</v>
      </c>
      <c r="E66" s="2">
        <v>-19536049.5</v>
      </c>
      <c r="F66" s="2">
        <v>12990</v>
      </c>
      <c r="G66" s="2">
        <v>1409889</v>
      </c>
      <c r="H66" s="2">
        <v>-20932948.5</v>
      </c>
      <c r="I66" s="2">
        <v>20932948</v>
      </c>
      <c r="J66" s="48">
        <f>+H66+I66</f>
        <v>-0.5</v>
      </c>
    </row>
    <row r="67" spans="1:10" x14ac:dyDescent="0.3">
      <c r="A67" t="s">
        <v>14</v>
      </c>
      <c r="B67" t="s">
        <v>12</v>
      </c>
      <c r="C67">
        <v>41</v>
      </c>
      <c r="D67" t="s">
        <v>59</v>
      </c>
      <c r="E67" s="2">
        <v>-19482324</v>
      </c>
      <c r="F67" s="2">
        <v>0</v>
      </c>
      <c r="G67" s="2">
        <v>1409889</v>
      </c>
      <c r="H67" s="2">
        <v>-20892213</v>
      </c>
    </row>
    <row r="68" spans="1:10" x14ac:dyDescent="0.3">
      <c r="A68" t="s">
        <v>16</v>
      </c>
      <c r="B68" t="s">
        <v>12</v>
      </c>
      <c r="C68">
        <v>4110</v>
      </c>
      <c r="D68" t="s">
        <v>60</v>
      </c>
      <c r="E68" s="2">
        <v>-18512324</v>
      </c>
      <c r="F68" s="2">
        <v>0</v>
      </c>
      <c r="G68" s="2">
        <v>1409889</v>
      </c>
      <c r="H68" s="2">
        <v>-19922213</v>
      </c>
    </row>
    <row r="69" spans="1:10" x14ac:dyDescent="0.3">
      <c r="A69" t="s">
        <v>18</v>
      </c>
      <c r="B69" t="s">
        <v>21</v>
      </c>
      <c r="C69">
        <v>411001</v>
      </c>
      <c r="D69" t="s">
        <v>62</v>
      </c>
      <c r="E69" s="2">
        <v>-7368000</v>
      </c>
      <c r="F69" s="2">
        <v>0</v>
      </c>
      <c r="G69" s="2">
        <v>664000</v>
      </c>
      <c r="H69" s="2">
        <v>-8032000</v>
      </c>
    </row>
    <row r="70" spans="1:10" x14ac:dyDescent="0.3">
      <c r="A70" t="s">
        <v>18</v>
      </c>
      <c r="B70" t="s">
        <v>21</v>
      </c>
      <c r="C70">
        <v>411003</v>
      </c>
      <c r="D70" t="s">
        <v>64</v>
      </c>
      <c r="E70" s="2">
        <v>-10864324</v>
      </c>
      <c r="F70" s="2">
        <v>0</v>
      </c>
      <c r="G70" s="2">
        <v>745889</v>
      </c>
      <c r="H70" s="2">
        <v>-11610213</v>
      </c>
    </row>
    <row r="71" spans="1:10" x14ac:dyDescent="0.3">
      <c r="A71" t="s">
        <v>18</v>
      </c>
      <c r="B71" t="s">
        <v>21</v>
      </c>
      <c r="C71">
        <v>411004</v>
      </c>
      <c r="D71" t="s">
        <v>65</v>
      </c>
      <c r="E71" s="2">
        <v>-280000</v>
      </c>
      <c r="F71" s="2">
        <v>0</v>
      </c>
      <c r="G71" s="2">
        <v>0</v>
      </c>
      <c r="H71" s="2">
        <v>-280000</v>
      </c>
    </row>
    <row r="72" spans="1:10" x14ac:dyDescent="0.3">
      <c r="A72" t="s">
        <v>16</v>
      </c>
      <c r="B72" t="s">
        <v>12</v>
      </c>
      <c r="C72">
        <v>4175</v>
      </c>
      <c r="D72" t="s">
        <v>66</v>
      </c>
      <c r="E72" s="2">
        <v>-970000</v>
      </c>
      <c r="F72" s="2">
        <v>0</v>
      </c>
      <c r="G72" s="2">
        <v>0</v>
      </c>
      <c r="H72" s="2">
        <v>-970000</v>
      </c>
    </row>
    <row r="73" spans="1:10" x14ac:dyDescent="0.3">
      <c r="A73" t="s">
        <v>18</v>
      </c>
      <c r="B73" t="s">
        <v>12</v>
      </c>
      <c r="C73">
        <v>417505</v>
      </c>
      <c r="D73" t="s">
        <v>67</v>
      </c>
      <c r="E73" s="2">
        <v>-970000</v>
      </c>
      <c r="F73" s="2">
        <v>0</v>
      </c>
      <c r="G73" s="2">
        <v>0</v>
      </c>
      <c r="H73" s="2">
        <v>-970000</v>
      </c>
    </row>
    <row r="74" spans="1:10" x14ac:dyDescent="0.3">
      <c r="A74" t="s">
        <v>20</v>
      </c>
      <c r="B74" t="s">
        <v>21</v>
      </c>
      <c r="C74">
        <v>41750502</v>
      </c>
      <c r="D74" t="s">
        <v>68</v>
      </c>
      <c r="E74" s="2">
        <v>-970000</v>
      </c>
      <c r="F74" s="2">
        <v>0</v>
      </c>
      <c r="G74" s="2">
        <v>0</v>
      </c>
      <c r="H74" s="2">
        <v>-970000</v>
      </c>
    </row>
    <row r="75" spans="1:10" x14ac:dyDescent="0.3">
      <c r="A75" t="s">
        <v>14</v>
      </c>
      <c r="B75" t="s">
        <v>12</v>
      </c>
      <c r="C75">
        <v>42</v>
      </c>
      <c r="D75" t="s">
        <v>69</v>
      </c>
      <c r="E75" s="2">
        <v>-53725.5</v>
      </c>
      <c r="F75" s="2">
        <v>12990</v>
      </c>
      <c r="G75" s="2">
        <v>0</v>
      </c>
      <c r="H75" s="2">
        <v>-40735.5</v>
      </c>
    </row>
    <row r="76" spans="1:10" x14ac:dyDescent="0.3">
      <c r="A76" t="s">
        <v>16</v>
      </c>
      <c r="B76" t="s">
        <v>12</v>
      </c>
      <c r="C76">
        <v>4210</v>
      </c>
      <c r="D76" t="s">
        <v>70</v>
      </c>
      <c r="E76" s="2">
        <v>-53725.5</v>
      </c>
      <c r="F76" s="2">
        <v>12990</v>
      </c>
      <c r="G76" s="2">
        <v>0</v>
      </c>
      <c r="H76" s="2">
        <v>-40735.5</v>
      </c>
    </row>
    <row r="77" spans="1:10" x14ac:dyDescent="0.3">
      <c r="A77" t="s">
        <v>18</v>
      </c>
      <c r="B77" t="s">
        <v>12</v>
      </c>
      <c r="C77">
        <v>421005</v>
      </c>
      <c r="D77" t="s">
        <v>71</v>
      </c>
      <c r="E77" s="2">
        <v>-53725.5</v>
      </c>
      <c r="F77" s="2">
        <v>12990</v>
      </c>
      <c r="G77" s="2">
        <v>0</v>
      </c>
      <c r="H77" s="2">
        <v>-40735.5</v>
      </c>
    </row>
    <row r="78" spans="1:10" x14ac:dyDescent="0.3">
      <c r="A78" t="s">
        <v>20</v>
      </c>
      <c r="B78" t="s">
        <v>21</v>
      </c>
      <c r="C78">
        <v>42100501</v>
      </c>
      <c r="D78" t="s">
        <v>72</v>
      </c>
      <c r="E78" s="2">
        <v>-53725.5</v>
      </c>
      <c r="F78" s="2">
        <v>12990</v>
      </c>
      <c r="G78" s="2">
        <v>0</v>
      </c>
      <c r="H78" s="2">
        <v>-40735.5</v>
      </c>
    </row>
    <row r="79" spans="1:10" x14ac:dyDescent="0.3">
      <c r="A79" t="s">
        <v>11</v>
      </c>
      <c r="B79" t="s">
        <v>12</v>
      </c>
      <c r="C79">
        <v>5</v>
      </c>
      <c r="D79" t="s">
        <v>74</v>
      </c>
      <c r="E79" s="2">
        <v>8430080.5700000003</v>
      </c>
      <c r="F79" s="2">
        <v>1600000</v>
      </c>
      <c r="G79" s="2">
        <v>11917.29</v>
      </c>
      <c r="H79" s="2">
        <v>10018163.279999999</v>
      </c>
      <c r="I79" s="2">
        <v>10018163</v>
      </c>
      <c r="J79" s="48">
        <f>+H79-I79</f>
        <v>0.27999999932944775</v>
      </c>
    </row>
    <row r="80" spans="1:10" x14ac:dyDescent="0.3">
      <c r="A80" t="s">
        <v>14</v>
      </c>
      <c r="B80" t="s">
        <v>12</v>
      </c>
      <c r="C80">
        <v>51</v>
      </c>
      <c r="D80" t="s">
        <v>76</v>
      </c>
      <c r="E80" s="2">
        <v>7952376</v>
      </c>
      <c r="F80" s="2">
        <v>1600000</v>
      </c>
      <c r="G80" s="2">
        <v>0</v>
      </c>
      <c r="H80" s="2">
        <v>9552376</v>
      </c>
    </row>
    <row r="81" spans="1:8" x14ac:dyDescent="0.3">
      <c r="A81" t="s">
        <v>16</v>
      </c>
      <c r="B81" t="s">
        <v>12</v>
      </c>
      <c r="C81">
        <v>5110</v>
      </c>
      <c r="D81" t="s">
        <v>46</v>
      </c>
      <c r="E81" s="2">
        <v>3530000</v>
      </c>
      <c r="F81" s="2">
        <v>1600000</v>
      </c>
      <c r="G81" s="2">
        <v>0</v>
      </c>
      <c r="H81" s="2">
        <v>5130000</v>
      </c>
    </row>
    <row r="82" spans="1:8" x14ac:dyDescent="0.3">
      <c r="A82" t="s">
        <v>18</v>
      </c>
      <c r="B82" t="s">
        <v>12</v>
      </c>
      <c r="C82">
        <v>511035</v>
      </c>
      <c r="D82" t="s">
        <v>145</v>
      </c>
      <c r="E82" s="2">
        <v>3530000</v>
      </c>
      <c r="F82" s="2">
        <v>1600000</v>
      </c>
      <c r="G82" s="2">
        <v>0</v>
      </c>
      <c r="H82" s="2">
        <v>5130000</v>
      </c>
    </row>
    <row r="83" spans="1:8" x14ac:dyDescent="0.3">
      <c r="A83" t="s">
        <v>20</v>
      </c>
      <c r="B83" t="s">
        <v>21</v>
      </c>
      <c r="C83">
        <v>51103501</v>
      </c>
      <c r="D83" t="s">
        <v>146</v>
      </c>
      <c r="E83" s="2">
        <v>3530000</v>
      </c>
      <c r="F83" s="2">
        <v>1600000</v>
      </c>
      <c r="G83" s="2">
        <v>0</v>
      </c>
      <c r="H83" s="2">
        <v>5130000</v>
      </c>
    </row>
    <row r="84" spans="1:8" x14ac:dyDescent="0.3">
      <c r="A84" t="s">
        <v>16</v>
      </c>
      <c r="B84" t="s">
        <v>12</v>
      </c>
      <c r="C84">
        <v>5135</v>
      </c>
      <c r="D84" t="s">
        <v>147</v>
      </c>
      <c r="E84" s="2">
        <v>2960926</v>
      </c>
      <c r="F84" s="2">
        <v>0</v>
      </c>
      <c r="G84" s="2">
        <v>0</v>
      </c>
      <c r="H84" s="2">
        <v>2960926</v>
      </c>
    </row>
    <row r="85" spans="1:8" x14ac:dyDescent="0.3">
      <c r="A85" t="s">
        <v>18</v>
      </c>
      <c r="B85" t="s">
        <v>12</v>
      </c>
      <c r="C85">
        <v>513520</v>
      </c>
      <c r="D85" t="s">
        <v>122</v>
      </c>
      <c r="E85" s="2">
        <v>939600</v>
      </c>
      <c r="F85" s="2">
        <v>0</v>
      </c>
      <c r="G85" s="2">
        <v>0</v>
      </c>
      <c r="H85" s="2">
        <v>939600</v>
      </c>
    </row>
    <row r="86" spans="1:8" x14ac:dyDescent="0.3">
      <c r="A86" t="s">
        <v>20</v>
      </c>
      <c r="B86" t="s">
        <v>21</v>
      </c>
      <c r="C86">
        <v>51352001</v>
      </c>
      <c r="D86" t="s">
        <v>148</v>
      </c>
      <c r="E86" s="2">
        <v>939600</v>
      </c>
      <c r="F86" s="2">
        <v>0</v>
      </c>
      <c r="G86" s="2">
        <v>0</v>
      </c>
      <c r="H86" s="2">
        <v>939600</v>
      </c>
    </row>
    <row r="87" spans="1:8" x14ac:dyDescent="0.3">
      <c r="A87" t="s">
        <v>18</v>
      </c>
      <c r="B87" t="s">
        <v>21</v>
      </c>
      <c r="C87">
        <v>513560</v>
      </c>
      <c r="D87" t="s">
        <v>124</v>
      </c>
      <c r="E87" s="2">
        <v>2021326</v>
      </c>
      <c r="F87" s="2">
        <v>0</v>
      </c>
      <c r="G87" s="2">
        <v>0</v>
      </c>
      <c r="H87" s="2">
        <v>2021326</v>
      </c>
    </row>
    <row r="88" spans="1:8" x14ac:dyDescent="0.3">
      <c r="A88" t="s">
        <v>16</v>
      </c>
      <c r="B88" t="s">
        <v>12</v>
      </c>
      <c r="C88">
        <v>5140</v>
      </c>
      <c r="D88" t="s">
        <v>126</v>
      </c>
      <c r="E88" s="2">
        <v>1217950</v>
      </c>
      <c r="F88" s="2">
        <v>0</v>
      </c>
      <c r="G88" s="2">
        <v>0</v>
      </c>
      <c r="H88" s="2">
        <v>1217950</v>
      </c>
    </row>
    <row r="89" spans="1:8" x14ac:dyDescent="0.3">
      <c r="A89" t="s">
        <v>18</v>
      </c>
      <c r="B89" t="s">
        <v>12</v>
      </c>
      <c r="C89">
        <v>514010</v>
      </c>
      <c r="D89" t="s">
        <v>149</v>
      </c>
      <c r="E89" s="2">
        <v>781400</v>
      </c>
      <c r="F89" s="2">
        <v>0</v>
      </c>
      <c r="G89" s="2">
        <v>0</v>
      </c>
      <c r="H89" s="2">
        <v>781400</v>
      </c>
    </row>
    <row r="90" spans="1:8" x14ac:dyDescent="0.3">
      <c r="A90" t="s">
        <v>20</v>
      </c>
      <c r="B90" t="s">
        <v>21</v>
      </c>
      <c r="C90">
        <v>51401001</v>
      </c>
      <c r="D90" t="s">
        <v>149</v>
      </c>
      <c r="E90" s="2">
        <v>781400</v>
      </c>
      <c r="F90" s="2">
        <v>0</v>
      </c>
      <c r="G90" s="2">
        <v>0</v>
      </c>
      <c r="H90" s="2">
        <v>781400</v>
      </c>
    </row>
    <row r="91" spans="1:8" x14ac:dyDescent="0.3">
      <c r="A91" t="s">
        <v>18</v>
      </c>
      <c r="B91" t="s">
        <v>12</v>
      </c>
      <c r="C91">
        <v>514095</v>
      </c>
      <c r="D91" t="s">
        <v>37</v>
      </c>
      <c r="E91" s="2">
        <v>436550</v>
      </c>
      <c r="F91" s="2">
        <v>0</v>
      </c>
      <c r="G91" s="2">
        <v>0</v>
      </c>
      <c r="H91" s="2">
        <v>436550</v>
      </c>
    </row>
    <row r="92" spans="1:8" x14ac:dyDescent="0.3">
      <c r="A92" t="s">
        <v>20</v>
      </c>
      <c r="B92" t="s">
        <v>21</v>
      </c>
      <c r="C92">
        <v>51409501</v>
      </c>
      <c r="D92" t="s">
        <v>37</v>
      </c>
      <c r="E92" s="2">
        <v>436550</v>
      </c>
      <c r="F92" s="2">
        <v>0</v>
      </c>
      <c r="G92" s="2">
        <v>0</v>
      </c>
      <c r="H92" s="2">
        <v>436550</v>
      </c>
    </row>
    <row r="93" spans="1:8" x14ac:dyDescent="0.3">
      <c r="A93" t="s">
        <v>16</v>
      </c>
      <c r="B93" t="s">
        <v>12</v>
      </c>
      <c r="C93">
        <v>5195</v>
      </c>
      <c r="D93" t="s">
        <v>78</v>
      </c>
      <c r="E93" s="2">
        <v>243500</v>
      </c>
      <c r="F93" s="2">
        <v>0</v>
      </c>
      <c r="G93" s="2">
        <v>0</v>
      </c>
      <c r="H93" s="2">
        <v>243500</v>
      </c>
    </row>
    <row r="94" spans="1:8" x14ac:dyDescent="0.3">
      <c r="A94" t="s">
        <v>18</v>
      </c>
      <c r="B94" t="s">
        <v>12</v>
      </c>
      <c r="C94">
        <v>519530</v>
      </c>
      <c r="D94" t="s">
        <v>150</v>
      </c>
      <c r="E94" s="2">
        <v>43500</v>
      </c>
      <c r="F94" s="2">
        <v>0</v>
      </c>
      <c r="G94" s="2">
        <v>0</v>
      </c>
      <c r="H94" s="2">
        <v>43500</v>
      </c>
    </row>
    <row r="95" spans="1:8" x14ac:dyDescent="0.3">
      <c r="A95" t="s">
        <v>20</v>
      </c>
      <c r="B95" t="s">
        <v>21</v>
      </c>
      <c r="C95">
        <v>51953001</v>
      </c>
      <c r="D95" t="s">
        <v>150</v>
      </c>
      <c r="E95" s="2">
        <v>43500</v>
      </c>
      <c r="F95" s="2">
        <v>0</v>
      </c>
      <c r="G95" s="2">
        <v>0</v>
      </c>
      <c r="H95" s="2">
        <v>43500</v>
      </c>
    </row>
    <row r="96" spans="1:8" x14ac:dyDescent="0.3">
      <c r="A96" t="s">
        <v>18</v>
      </c>
      <c r="B96" t="s">
        <v>12</v>
      </c>
      <c r="C96">
        <v>519595</v>
      </c>
      <c r="D96" t="s">
        <v>37</v>
      </c>
      <c r="E96" s="2">
        <v>200000</v>
      </c>
      <c r="F96" s="2">
        <v>0</v>
      </c>
      <c r="G96" s="2">
        <v>0</v>
      </c>
      <c r="H96" s="2">
        <v>200000</v>
      </c>
    </row>
    <row r="97" spans="1:9" x14ac:dyDescent="0.3">
      <c r="A97" t="s">
        <v>20</v>
      </c>
      <c r="B97" t="s">
        <v>21</v>
      </c>
      <c r="C97">
        <v>51959501</v>
      </c>
      <c r="D97" t="s">
        <v>37</v>
      </c>
      <c r="E97" s="2">
        <v>200000</v>
      </c>
      <c r="F97" s="2">
        <v>0</v>
      </c>
      <c r="G97" s="2">
        <v>0</v>
      </c>
      <c r="H97" s="2">
        <v>200000</v>
      </c>
    </row>
    <row r="98" spans="1:9" x14ac:dyDescent="0.3">
      <c r="A98" t="s">
        <v>14</v>
      </c>
      <c r="B98" t="s">
        <v>12</v>
      </c>
      <c r="C98">
        <v>53</v>
      </c>
      <c r="D98" t="s">
        <v>79</v>
      </c>
      <c r="E98" s="2">
        <v>147704.57</v>
      </c>
      <c r="F98" s="2">
        <v>0</v>
      </c>
      <c r="G98" s="2">
        <v>11917.29</v>
      </c>
      <c r="H98" s="2">
        <v>135787.28</v>
      </c>
    </row>
    <row r="99" spans="1:9" x14ac:dyDescent="0.3">
      <c r="A99" t="s">
        <v>16</v>
      </c>
      <c r="B99" t="s">
        <v>12</v>
      </c>
      <c r="C99">
        <v>5305</v>
      </c>
      <c r="D99" t="s">
        <v>70</v>
      </c>
      <c r="E99" s="2">
        <v>139613.89000000001</v>
      </c>
      <c r="F99" s="2">
        <v>0</v>
      </c>
      <c r="G99" s="2">
        <v>11917.29</v>
      </c>
      <c r="H99" s="2">
        <v>127696.6</v>
      </c>
    </row>
    <row r="100" spans="1:9" x14ac:dyDescent="0.3">
      <c r="A100" t="s">
        <v>18</v>
      </c>
      <c r="B100" t="s">
        <v>12</v>
      </c>
      <c r="C100">
        <v>530505</v>
      </c>
      <c r="D100" t="s">
        <v>81</v>
      </c>
      <c r="E100" s="2">
        <v>116803.89</v>
      </c>
      <c r="F100" s="2">
        <v>0</v>
      </c>
      <c r="G100" s="2">
        <v>11917.29</v>
      </c>
      <c r="H100" s="2">
        <v>104886.6</v>
      </c>
    </row>
    <row r="101" spans="1:9" x14ac:dyDescent="0.3">
      <c r="A101" t="s">
        <v>20</v>
      </c>
      <c r="B101" t="s">
        <v>21</v>
      </c>
      <c r="C101">
        <v>53050501</v>
      </c>
      <c r="D101" t="s">
        <v>81</v>
      </c>
      <c r="E101" s="2">
        <v>116803.89</v>
      </c>
      <c r="F101" s="2">
        <v>0</v>
      </c>
      <c r="G101" s="2">
        <v>11917.29</v>
      </c>
      <c r="H101" s="2">
        <v>104886.6</v>
      </c>
    </row>
    <row r="102" spans="1:9" x14ac:dyDescent="0.3">
      <c r="A102" t="s">
        <v>18</v>
      </c>
      <c r="B102" t="s">
        <v>12</v>
      </c>
      <c r="C102">
        <v>530515</v>
      </c>
      <c r="D102" t="s">
        <v>82</v>
      </c>
      <c r="E102" s="2">
        <v>20960</v>
      </c>
      <c r="F102" s="2">
        <v>0</v>
      </c>
      <c r="G102" s="2">
        <v>0</v>
      </c>
      <c r="H102" s="2">
        <v>20960</v>
      </c>
    </row>
    <row r="103" spans="1:9" x14ac:dyDescent="0.3">
      <c r="A103" t="s">
        <v>20</v>
      </c>
      <c r="B103" t="s">
        <v>21</v>
      </c>
      <c r="C103">
        <v>53051501</v>
      </c>
      <c r="D103" t="s">
        <v>82</v>
      </c>
      <c r="E103" s="2">
        <v>20960</v>
      </c>
      <c r="F103" s="2">
        <v>0</v>
      </c>
      <c r="G103" s="2">
        <v>0</v>
      </c>
      <c r="H103" s="2">
        <v>20960</v>
      </c>
    </row>
    <row r="104" spans="1:9" x14ac:dyDescent="0.3">
      <c r="A104" t="s">
        <v>18</v>
      </c>
      <c r="B104" t="s">
        <v>12</v>
      </c>
      <c r="C104">
        <v>530520</v>
      </c>
      <c r="D104" t="s">
        <v>71</v>
      </c>
      <c r="E104" s="2">
        <v>1850</v>
      </c>
      <c r="F104" s="2">
        <v>0</v>
      </c>
      <c r="G104" s="2">
        <v>0</v>
      </c>
      <c r="H104" s="2">
        <v>1850</v>
      </c>
    </row>
    <row r="105" spans="1:9" x14ac:dyDescent="0.3">
      <c r="A105" t="s">
        <v>20</v>
      </c>
      <c r="B105" t="s">
        <v>21</v>
      </c>
      <c r="C105">
        <v>53052002</v>
      </c>
      <c r="D105" t="s">
        <v>151</v>
      </c>
      <c r="E105" s="2">
        <v>1850</v>
      </c>
      <c r="F105" s="2">
        <v>0</v>
      </c>
      <c r="G105" s="2">
        <v>0</v>
      </c>
      <c r="H105" s="2">
        <v>1850</v>
      </c>
    </row>
    <row r="106" spans="1:9" x14ac:dyDescent="0.3">
      <c r="A106" t="s">
        <v>16</v>
      </c>
      <c r="B106" t="s">
        <v>12</v>
      </c>
      <c r="C106">
        <v>5315</v>
      </c>
      <c r="D106" t="s">
        <v>152</v>
      </c>
      <c r="E106" s="2">
        <v>8090.68</v>
      </c>
      <c r="F106" s="2">
        <v>0</v>
      </c>
      <c r="G106" s="2">
        <v>0</v>
      </c>
      <c r="H106" s="2">
        <v>8090.68</v>
      </c>
    </row>
    <row r="107" spans="1:9" x14ac:dyDescent="0.3">
      <c r="A107" t="s">
        <v>18</v>
      </c>
      <c r="B107" t="s">
        <v>12</v>
      </c>
      <c r="C107">
        <v>531520</v>
      </c>
      <c r="D107" t="s">
        <v>153</v>
      </c>
      <c r="E107" s="2">
        <v>8090.68</v>
      </c>
      <c r="F107" s="2">
        <v>0</v>
      </c>
      <c r="G107" s="2">
        <v>0</v>
      </c>
      <c r="H107" s="2">
        <v>8090.68</v>
      </c>
    </row>
    <row r="108" spans="1:9" x14ac:dyDescent="0.3">
      <c r="A108" t="s">
        <v>20</v>
      </c>
      <c r="B108" t="s">
        <v>21</v>
      </c>
      <c r="C108">
        <v>53152001</v>
      </c>
      <c r="D108" t="s">
        <v>154</v>
      </c>
      <c r="E108" s="2">
        <v>8090.68</v>
      </c>
      <c r="F108" s="2">
        <v>0</v>
      </c>
      <c r="G108" s="2">
        <v>0</v>
      </c>
      <c r="H108" s="2">
        <v>8090.68</v>
      </c>
    </row>
    <row r="109" spans="1:9" x14ac:dyDescent="0.3">
      <c r="A109" t="s">
        <v>14</v>
      </c>
      <c r="B109" t="s">
        <v>12</v>
      </c>
      <c r="C109">
        <v>54</v>
      </c>
      <c r="D109" t="s">
        <v>84</v>
      </c>
      <c r="E109" s="2">
        <v>330000</v>
      </c>
      <c r="F109" s="2">
        <v>0</v>
      </c>
      <c r="G109" s="2">
        <v>0</v>
      </c>
      <c r="H109" s="2">
        <v>330000</v>
      </c>
    </row>
    <row r="110" spans="1:9" x14ac:dyDescent="0.3">
      <c r="A110" t="s">
        <v>16</v>
      </c>
      <c r="B110" t="s">
        <v>12</v>
      </c>
      <c r="C110">
        <v>5405</v>
      </c>
      <c r="D110" t="s">
        <v>84</v>
      </c>
      <c r="E110" s="2">
        <v>330000</v>
      </c>
      <c r="F110" s="2">
        <v>0</v>
      </c>
      <c r="G110" s="2">
        <v>0</v>
      </c>
      <c r="H110" s="2">
        <v>330000</v>
      </c>
    </row>
    <row r="111" spans="1:9" x14ac:dyDescent="0.3">
      <c r="A111" t="s">
        <v>18</v>
      </c>
      <c r="B111" t="s">
        <v>12</v>
      </c>
      <c r="C111">
        <v>540505</v>
      </c>
      <c r="D111" t="s">
        <v>84</v>
      </c>
      <c r="E111" s="2">
        <v>330000</v>
      </c>
      <c r="F111" s="2">
        <v>0</v>
      </c>
      <c r="G111" s="2">
        <v>0</v>
      </c>
      <c r="H111" s="2">
        <v>330000</v>
      </c>
    </row>
    <row r="112" spans="1:9" x14ac:dyDescent="0.3">
      <c r="A112" t="s">
        <v>20</v>
      </c>
      <c r="B112" t="s">
        <v>21</v>
      </c>
      <c r="C112">
        <v>54050502</v>
      </c>
      <c r="D112" t="s">
        <v>84</v>
      </c>
      <c r="E112" s="2">
        <v>330000</v>
      </c>
      <c r="F112" s="2">
        <v>0</v>
      </c>
      <c r="G112" s="2">
        <v>0</v>
      </c>
      <c r="H112" s="2">
        <v>330000</v>
      </c>
      <c r="I112" s="48">
        <f>+I66-I79</f>
        <v>10914785</v>
      </c>
    </row>
    <row r="114" spans="1:8" x14ac:dyDescent="0.3">
      <c r="A114" s="190" t="s">
        <v>612</v>
      </c>
      <c r="B114" s="183"/>
      <c r="C114" s="183"/>
      <c r="D114" s="183"/>
      <c r="E114" s="183"/>
      <c r="F114" s="183"/>
      <c r="G114" s="183"/>
      <c r="H114" s="183"/>
    </row>
  </sheetData>
  <mergeCells count="5">
    <mergeCell ref="A114:H114"/>
    <mergeCell ref="A1:H1"/>
    <mergeCell ref="A2:H2"/>
    <mergeCell ref="A3:H3"/>
    <mergeCell ref="A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AB68-5501-4CE1-B650-BF5DA42DEB9D}">
  <dimension ref="A1:K1051"/>
  <sheetViews>
    <sheetView workbookViewId="0">
      <selection sqref="A1:XFD1048576"/>
    </sheetView>
  </sheetViews>
  <sheetFormatPr baseColWidth="10" defaultRowHeight="13.8" x14ac:dyDescent="0.3"/>
  <cols>
    <col min="1" max="7" width="30" customWidth="1"/>
    <col min="8" max="11" width="20" customWidth="1"/>
  </cols>
  <sheetData>
    <row r="1" spans="1:11" ht="38.4" x14ac:dyDescent="0.3">
      <c r="A1" s="192" t="s">
        <v>255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8" x14ac:dyDescent="0.3">
      <c r="A2" s="19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8" x14ac:dyDescent="0.3">
      <c r="A3" s="19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8" x14ac:dyDescent="0.3">
      <c r="A4" s="193" t="s">
        <v>596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15.6" x14ac:dyDescent="0.3">
      <c r="A5" s="163" t="s">
        <v>3</v>
      </c>
      <c r="B5" s="163" t="s">
        <v>4</v>
      </c>
      <c r="C5" s="163" t="s">
        <v>5</v>
      </c>
      <c r="D5" s="163" t="s">
        <v>6</v>
      </c>
      <c r="E5" s="163" t="s">
        <v>256</v>
      </c>
      <c r="F5" s="163" t="s">
        <v>257</v>
      </c>
      <c r="G5" s="163" t="s">
        <v>258</v>
      </c>
      <c r="H5" s="163" t="s">
        <v>7</v>
      </c>
      <c r="I5" s="163" t="s">
        <v>8</v>
      </c>
      <c r="J5" s="163" t="s">
        <v>9</v>
      </c>
      <c r="K5" s="163" t="s">
        <v>10</v>
      </c>
    </row>
    <row r="6" spans="1:11" x14ac:dyDescent="0.3">
      <c r="A6" t="s">
        <v>11</v>
      </c>
      <c r="B6" t="s">
        <v>12</v>
      </c>
      <c r="C6" t="s">
        <v>597</v>
      </c>
      <c r="D6" t="s">
        <v>13</v>
      </c>
      <c r="E6" t="s">
        <v>558</v>
      </c>
      <c r="F6" t="s">
        <v>558</v>
      </c>
      <c r="G6" t="s">
        <v>558</v>
      </c>
      <c r="H6" s="194">
        <v>150179841.94999999</v>
      </c>
      <c r="I6" s="194">
        <v>379249317.5</v>
      </c>
      <c r="J6" s="194">
        <v>332558184.54000002</v>
      </c>
      <c r="K6" s="194">
        <v>196870974.91</v>
      </c>
    </row>
    <row r="7" spans="1:11" x14ac:dyDescent="0.3">
      <c r="A7" t="s">
        <v>14</v>
      </c>
      <c r="B7" t="s">
        <v>12</v>
      </c>
      <c r="C7" t="s">
        <v>259</v>
      </c>
      <c r="D7" t="s">
        <v>15</v>
      </c>
      <c r="E7" t="s">
        <v>558</v>
      </c>
      <c r="F7" t="s">
        <v>558</v>
      </c>
      <c r="G7" t="s">
        <v>558</v>
      </c>
      <c r="H7" s="194">
        <v>76103896.950000003</v>
      </c>
      <c r="I7" s="194">
        <v>119613849.18000001</v>
      </c>
      <c r="J7" s="194">
        <v>187355746.53999999</v>
      </c>
      <c r="K7" s="194">
        <v>8361999.5899999999</v>
      </c>
    </row>
    <row r="8" spans="1:11" x14ac:dyDescent="0.3">
      <c r="A8" t="s">
        <v>16</v>
      </c>
      <c r="B8" t="s">
        <v>12</v>
      </c>
      <c r="C8" t="s">
        <v>260</v>
      </c>
      <c r="D8" t="s">
        <v>17</v>
      </c>
      <c r="E8" t="s">
        <v>558</v>
      </c>
      <c r="F8" t="s">
        <v>558</v>
      </c>
      <c r="G8" t="s">
        <v>558</v>
      </c>
      <c r="H8" s="194">
        <v>4527</v>
      </c>
      <c r="I8" s="194">
        <v>0</v>
      </c>
      <c r="J8" s="194">
        <v>0</v>
      </c>
      <c r="K8" s="194">
        <v>4527</v>
      </c>
    </row>
    <row r="9" spans="1:11" x14ac:dyDescent="0.3">
      <c r="A9" t="s">
        <v>18</v>
      </c>
      <c r="B9" t="s">
        <v>12</v>
      </c>
      <c r="C9" t="s">
        <v>261</v>
      </c>
      <c r="D9" t="s">
        <v>19</v>
      </c>
      <c r="E9" t="s">
        <v>558</v>
      </c>
      <c r="F9" t="s">
        <v>558</v>
      </c>
      <c r="G9" t="s">
        <v>558</v>
      </c>
      <c r="H9" s="194">
        <v>4527</v>
      </c>
      <c r="I9" s="194">
        <v>0</v>
      </c>
      <c r="J9" s="194">
        <v>0</v>
      </c>
      <c r="K9" s="194">
        <v>4527</v>
      </c>
    </row>
    <row r="10" spans="1:11" x14ac:dyDescent="0.3">
      <c r="A10" t="s">
        <v>20</v>
      </c>
      <c r="B10" t="s">
        <v>21</v>
      </c>
      <c r="C10" t="s">
        <v>262</v>
      </c>
      <c r="D10" t="s">
        <v>19</v>
      </c>
      <c r="E10" t="s">
        <v>297</v>
      </c>
      <c r="F10" t="s">
        <v>558</v>
      </c>
      <c r="G10" t="s">
        <v>298</v>
      </c>
      <c r="H10" s="194">
        <v>-2700</v>
      </c>
      <c r="I10" s="194">
        <v>0</v>
      </c>
      <c r="J10" s="194">
        <v>0</v>
      </c>
      <c r="K10" s="194">
        <v>-2700</v>
      </c>
    </row>
    <row r="11" spans="1:11" x14ac:dyDescent="0.3">
      <c r="A11" t="s">
        <v>20</v>
      </c>
      <c r="B11" t="s">
        <v>21</v>
      </c>
      <c r="C11" t="s">
        <v>262</v>
      </c>
      <c r="D11" t="s">
        <v>19</v>
      </c>
      <c r="E11" t="s">
        <v>278</v>
      </c>
      <c r="F11" t="s">
        <v>558</v>
      </c>
      <c r="G11" t="s">
        <v>566</v>
      </c>
      <c r="H11" s="194">
        <v>-236000</v>
      </c>
      <c r="I11" s="194">
        <v>0</v>
      </c>
      <c r="J11" s="194">
        <v>0</v>
      </c>
      <c r="K11" s="194">
        <v>-236000</v>
      </c>
    </row>
    <row r="12" spans="1:11" x14ac:dyDescent="0.3">
      <c r="A12" t="s">
        <v>20</v>
      </c>
      <c r="B12" t="s">
        <v>21</v>
      </c>
      <c r="C12" t="s">
        <v>262</v>
      </c>
      <c r="D12" t="s">
        <v>19</v>
      </c>
      <c r="E12" t="s">
        <v>284</v>
      </c>
      <c r="F12" t="s">
        <v>558</v>
      </c>
      <c r="G12" t="s">
        <v>576</v>
      </c>
      <c r="H12" s="194">
        <v>-600000</v>
      </c>
      <c r="I12" s="194">
        <v>0</v>
      </c>
      <c r="J12" s="194">
        <v>0</v>
      </c>
      <c r="K12" s="194">
        <v>-600000</v>
      </c>
    </row>
    <row r="13" spans="1:11" x14ac:dyDescent="0.3">
      <c r="A13" t="s">
        <v>20</v>
      </c>
      <c r="B13" t="s">
        <v>21</v>
      </c>
      <c r="C13" t="s">
        <v>262</v>
      </c>
      <c r="D13" t="s">
        <v>19</v>
      </c>
      <c r="E13" t="s">
        <v>290</v>
      </c>
      <c r="F13" t="s">
        <v>558</v>
      </c>
      <c r="G13" t="s">
        <v>591</v>
      </c>
      <c r="H13" s="194">
        <v>-694000</v>
      </c>
      <c r="I13" s="194">
        <v>0</v>
      </c>
      <c r="J13" s="194">
        <v>0</v>
      </c>
      <c r="K13" s="194">
        <v>-694000</v>
      </c>
    </row>
    <row r="14" spans="1:11" x14ac:dyDescent="0.3">
      <c r="A14" t="s">
        <v>20</v>
      </c>
      <c r="B14" t="s">
        <v>21</v>
      </c>
      <c r="C14" t="s">
        <v>262</v>
      </c>
      <c r="D14" t="s">
        <v>19</v>
      </c>
      <c r="E14" t="s">
        <v>271</v>
      </c>
      <c r="F14" t="s">
        <v>558</v>
      </c>
      <c r="G14" t="s">
        <v>559</v>
      </c>
      <c r="H14" s="194">
        <v>-150000</v>
      </c>
      <c r="I14" s="194">
        <v>0</v>
      </c>
      <c r="J14" s="194">
        <v>0</v>
      </c>
      <c r="K14" s="194">
        <v>-150000</v>
      </c>
    </row>
    <row r="15" spans="1:11" x14ac:dyDescent="0.3">
      <c r="A15" t="s">
        <v>20</v>
      </c>
      <c r="B15" t="s">
        <v>21</v>
      </c>
      <c r="C15" t="s">
        <v>262</v>
      </c>
      <c r="D15" t="s">
        <v>19</v>
      </c>
      <c r="E15" t="s">
        <v>301</v>
      </c>
      <c r="F15" t="s">
        <v>558</v>
      </c>
      <c r="G15" t="s">
        <v>302</v>
      </c>
      <c r="H15" s="194">
        <v>-200000</v>
      </c>
      <c r="I15" s="194">
        <v>0</v>
      </c>
      <c r="J15" s="194">
        <v>0</v>
      </c>
      <c r="K15" s="194">
        <v>-200000</v>
      </c>
    </row>
    <row r="16" spans="1:11" x14ac:dyDescent="0.3">
      <c r="A16" t="s">
        <v>20</v>
      </c>
      <c r="B16" t="s">
        <v>21</v>
      </c>
      <c r="C16" t="s">
        <v>262</v>
      </c>
      <c r="D16" t="s">
        <v>19</v>
      </c>
      <c r="E16" t="s">
        <v>272</v>
      </c>
      <c r="F16" t="s">
        <v>558</v>
      </c>
      <c r="G16" t="s">
        <v>560</v>
      </c>
      <c r="H16" s="194">
        <v>-3000000</v>
      </c>
      <c r="I16" s="194">
        <v>0</v>
      </c>
      <c r="J16" s="194">
        <v>0</v>
      </c>
      <c r="K16" s="194">
        <v>-3000000</v>
      </c>
    </row>
    <row r="17" spans="1:11" x14ac:dyDescent="0.3">
      <c r="A17" t="s">
        <v>20</v>
      </c>
      <c r="B17" t="s">
        <v>21</v>
      </c>
      <c r="C17" t="s">
        <v>262</v>
      </c>
      <c r="D17" t="s">
        <v>19</v>
      </c>
      <c r="E17" t="s">
        <v>299</v>
      </c>
      <c r="F17" t="s">
        <v>558</v>
      </c>
      <c r="G17" t="s">
        <v>300</v>
      </c>
      <c r="H17" s="194">
        <v>-8200</v>
      </c>
      <c r="I17" s="194">
        <v>0</v>
      </c>
      <c r="J17" s="194">
        <v>0</v>
      </c>
      <c r="K17" s="194">
        <v>-8200</v>
      </c>
    </row>
    <row r="18" spans="1:11" x14ac:dyDescent="0.3">
      <c r="A18" t="s">
        <v>20</v>
      </c>
      <c r="B18" t="s">
        <v>21</v>
      </c>
      <c r="C18" t="s">
        <v>262</v>
      </c>
      <c r="D18" t="s">
        <v>19</v>
      </c>
      <c r="E18" t="s">
        <v>285</v>
      </c>
      <c r="F18" t="s">
        <v>558</v>
      </c>
      <c r="G18" t="s">
        <v>286</v>
      </c>
      <c r="H18" s="194">
        <v>-3716547</v>
      </c>
      <c r="I18" s="194">
        <v>0</v>
      </c>
      <c r="J18" s="194">
        <v>0</v>
      </c>
      <c r="K18" s="194">
        <v>-3716547</v>
      </c>
    </row>
    <row r="19" spans="1:11" x14ac:dyDescent="0.3">
      <c r="A19" t="s">
        <v>20</v>
      </c>
      <c r="B19" t="s">
        <v>21</v>
      </c>
      <c r="C19" t="s">
        <v>262</v>
      </c>
      <c r="D19" t="s">
        <v>19</v>
      </c>
      <c r="E19" t="s">
        <v>279</v>
      </c>
      <c r="F19" t="s">
        <v>558</v>
      </c>
      <c r="G19" t="s">
        <v>280</v>
      </c>
      <c r="H19" s="194">
        <v>-4000000</v>
      </c>
      <c r="I19" s="194">
        <v>0</v>
      </c>
      <c r="J19" s="194">
        <v>0</v>
      </c>
      <c r="K19" s="194">
        <v>-4000000</v>
      </c>
    </row>
    <row r="20" spans="1:11" x14ac:dyDescent="0.3">
      <c r="A20" t="s">
        <v>20</v>
      </c>
      <c r="B20" t="s">
        <v>21</v>
      </c>
      <c r="C20" t="s">
        <v>262</v>
      </c>
      <c r="D20" t="s">
        <v>19</v>
      </c>
      <c r="E20" t="s">
        <v>295</v>
      </c>
      <c r="F20" t="s">
        <v>558</v>
      </c>
      <c r="G20" t="s">
        <v>296</v>
      </c>
      <c r="H20" s="194">
        <v>-4350</v>
      </c>
      <c r="I20" s="194">
        <v>0</v>
      </c>
      <c r="J20" s="194">
        <v>0</v>
      </c>
      <c r="K20" s="194">
        <v>-4350</v>
      </c>
    </row>
    <row r="21" spans="1:11" x14ac:dyDescent="0.3">
      <c r="A21" t="s">
        <v>20</v>
      </c>
      <c r="B21" t="s">
        <v>21</v>
      </c>
      <c r="C21" t="s">
        <v>262</v>
      </c>
      <c r="D21" t="s">
        <v>19</v>
      </c>
      <c r="E21" t="s">
        <v>281</v>
      </c>
      <c r="F21" t="s">
        <v>558</v>
      </c>
      <c r="G21" t="s">
        <v>282</v>
      </c>
      <c r="H21" s="194">
        <v>-3030000</v>
      </c>
      <c r="I21" s="194">
        <v>0</v>
      </c>
      <c r="J21" s="194">
        <v>0</v>
      </c>
      <c r="K21" s="194">
        <v>-3030000</v>
      </c>
    </row>
    <row r="22" spans="1:11" x14ac:dyDescent="0.3">
      <c r="A22" t="s">
        <v>20</v>
      </c>
      <c r="B22" t="s">
        <v>21</v>
      </c>
      <c r="C22" t="s">
        <v>262</v>
      </c>
      <c r="D22" t="s">
        <v>19</v>
      </c>
      <c r="E22" t="s">
        <v>292</v>
      </c>
      <c r="F22" t="s">
        <v>558</v>
      </c>
      <c r="G22" t="s">
        <v>293</v>
      </c>
      <c r="H22" s="194">
        <v>-10300</v>
      </c>
      <c r="I22" s="194">
        <v>0</v>
      </c>
      <c r="J22" s="194">
        <v>0</v>
      </c>
      <c r="K22" s="194">
        <v>-10300</v>
      </c>
    </row>
    <row r="23" spans="1:11" x14ac:dyDescent="0.3">
      <c r="A23" t="s">
        <v>20</v>
      </c>
      <c r="B23" t="s">
        <v>21</v>
      </c>
      <c r="C23" t="s">
        <v>262</v>
      </c>
      <c r="D23" t="s">
        <v>19</v>
      </c>
      <c r="E23" t="s">
        <v>273</v>
      </c>
      <c r="F23" t="s">
        <v>558</v>
      </c>
      <c r="G23" t="s">
        <v>274</v>
      </c>
      <c r="H23" s="194">
        <v>-4000000</v>
      </c>
      <c r="I23" s="194">
        <v>0</v>
      </c>
      <c r="J23" s="194">
        <v>0</v>
      </c>
      <c r="K23" s="194">
        <v>-4000000</v>
      </c>
    </row>
    <row r="24" spans="1:11" x14ac:dyDescent="0.3">
      <c r="A24" t="s">
        <v>20</v>
      </c>
      <c r="B24" t="s">
        <v>21</v>
      </c>
      <c r="C24" t="s">
        <v>262</v>
      </c>
      <c r="D24" t="s">
        <v>19</v>
      </c>
      <c r="E24" t="s">
        <v>287</v>
      </c>
      <c r="F24" t="s">
        <v>558</v>
      </c>
      <c r="G24" t="s">
        <v>587</v>
      </c>
      <c r="H24" s="194">
        <v>-600000</v>
      </c>
      <c r="I24" s="194">
        <v>0</v>
      </c>
      <c r="J24" s="194">
        <v>0</v>
      </c>
      <c r="K24" s="194">
        <v>-600000</v>
      </c>
    </row>
    <row r="25" spans="1:11" x14ac:dyDescent="0.3">
      <c r="A25" t="s">
        <v>20</v>
      </c>
      <c r="B25" t="s">
        <v>21</v>
      </c>
      <c r="C25" t="s">
        <v>262</v>
      </c>
      <c r="D25" t="s">
        <v>19</v>
      </c>
      <c r="E25" t="s">
        <v>288</v>
      </c>
      <c r="F25" t="s">
        <v>558</v>
      </c>
      <c r="G25" t="s">
        <v>595</v>
      </c>
      <c r="H25" s="194">
        <v>-512000</v>
      </c>
      <c r="I25" s="194">
        <v>0</v>
      </c>
      <c r="J25" s="194">
        <v>0</v>
      </c>
      <c r="K25" s="194">
        <v>-512000</v>
      </c>
    </row>
    <row r="26" spans="1:11" x14ac:dyDescent="0.3">
      <c r="A26" t="s">
        <v>20</v>
      </c>
      <c r="B26" t="s">
        <v>21</v>
      </c>
      <c r="C26" t="s">
        <v>262</v>
      </c>
      <c r="D26" t="s">
        <v>19</v>
      </c>
      <c r="E26" t="s">
        <v>289</v>
      </c>
      <c r="F26" t="s">
        <v>558</v>
      </c>
      <c r="G26" t="s">
        <v>590</v>
      </c>
      <c r="H26" s="194">
        <v>-2280000</v>
      </c>
      <c r="I26" s="194">
        <v>0</v>
      </c>
      <c r="J26" s="194">
        <v>0</v>
      </c>
      <c r="K26" s="194">
        <v>-2280000</v>
      </c>
    </row>
    <row r="27" spans="1:11" x14ac:dyDescent="0.3">
      <c r="A27" t="s">
        <v>20</v>
      </c>
      <c r="B27" t="s">
        <v>21</v>
      </c>
      <c r="C27" t="s">
        <v>262</v>
      </c>
      <c r="D27" t="s">
        <v>19</v>
      </c>
      <c r="E27" t="s">
        <v>303</v>
      </c>
      <c r="F27" t="s">
        <v>558</v>
      </c>
      <c r="G27" t="s">
        <v>304</v>
      </c>
      <c r="H27" s="194">
        <v>-500000</v>
      </c>
      <c r="I27" s="194">
        <v>0</v>
      </c>
      <c r="J27" s="194">
        <v>0</v>
      </c>
      <c r="K27" s="194">
        <v>-500000</v>
      </c>
    </row>
    <row r="28" spans="1:11" x14ac:dyDescent="0.3">
      <c r="A28" t="s">
        <v>20</v>
      </c>
      <c r="B28" t="s">
        <v>21</v>
      </c>
      <c r="C28" t="s">
        <v>262</v>
      </c>
      <c r="D28" t="s">
        <v>19</v>
      </c>
      <c r="E28" t="s">
        <v>283</v>
      </c>
      <c r="F28" t="s">
        <v>558</v>
      </c>
      <c r="G28" t="s">
        <v>613</v>
      </c>
      <c r="H28" s="194">
        <v>-2000000</v>
      </c>
      <c r="I28" s="194">
        <v>0</v>
      </c>
      <c r="J28" s="194">
        <v>0</v>
      </c>
      <c r="K28" s="194">
        <v>-2000000</v>
      </c>
    </row>
    <row r="29" spans="1:11" x14ac:dyDescent="0.3">
      <c r="A29" t="s">
        <v>20</v>
      </c>
      <c r="B29" t="s">
        <v>21</v>
      </c>
      <c r="C29" t="s">
        <v>262</v>
      </c>
      <c r="D29" t="s">
        <v>19</v>
      </c>
      <c r="E29" t="s">
        <v>275</v>
      </c>
      <c r="F29" t="s">
        <v>558</v>
      </c>
      <c r="G29" t="s">
        <v>563</v>
      </c>
      <c r="H29" s="194">
        <v>-2193902</v>
      </c>
      <c r="I29" s="194">
        <v>0</v>
      </c>
      <c r="J29" s="194">
        <v>0</v>
      </c>
      <c r="K29" s="194">
        <v>-2193902</v>
      </c>
    </row>
    <row r="30" spans="1:11" x14ac:dyDescent="0.3">
      <c r="A30" t="s">
        <v>20</v>
      </c>
      <c r="B30" t="s">
        <v>21</v>
      </c>
      <c r="C30" t="s">
        <v>262</v>
      </c>
      <c r="D30" t="s">
        <v>19</v>
      </c>
      <c r="E30" t="s">
        <v>276</v>
      </c>
      <c r="F30" t="s">
        <v>558</v>
      </c>
      <c r="G30" t="s">
        <v>277</v>
      </c>
      <c r="H30" s="194">
        <v>-3200000</v>
      </c>
      <c r="I30" s="194">
        <v>0</v>
      </c>
      <c r="J30" s="194">
        <v>0</v>
      </c>
      <c r="K30" s="194">
        <v>-3200000</v>
      </c>
    </row>
    <row r="31" spans="1:11" x14ac:dyDescent="0.3">
      <c r="A31" t="s">
        <v>20</v>
      </c>
      <c r="B31" t="s">
        <v>21</v>
      </c>
      <c r="C31" t="s">
        <v>262</v>
      </c>
      <c r="D31" t="s">
        <v>19</v>
      </c>
      <c r="E31" t="s">
        <v>267</v>
      </c>
      <c r="F31" t="s">
        <v>558</v>
      </c>
      <c r="G31" t="s">
        <v>268</v>
      </c>
      <c r="H31" s="194">
        <v>-820000</v>
      </c>
      <c r="I31" s="194">
        <v>0</v>
      </c>
      <c r="J31" s="194">
        <v>0</v>
      </c>
      <c r="K31" s="194">
        <v>-820000</v>
      </c>
    </row>
    <row r="32" spans="1:11" x14ac:dyDescent="0.3">
      <c r="A32" t="s">
        <v>20</v>
      </c>
      <c r="B32" t="s">
        <v>21</v>
      </c>
      <c r="C32" t="s">
        <v>262</v>
      </c>
      <c r="D32" t="s">
        <v>19</v>
      </c>
      <c r="E32" t="s">
        <v>269</v>
      </c>
      <c r="F32" t="s">
        <v>558</v>
      </c>
      <c r="G32" t="s">
        <v>270</v>
      </c>
      <c r="H32" s="194">
        <v>-4020000</v>
      </c>
      <c r="I32" s="194">
        <v>0</v>
      </c>
      <c r="J32" s="194">
        <v>0</v>
      </c>
      <c r="K32" s="194">
        <v>-4020000</v>
      </c>
    </row>
    <row r="33" spans="1:11" x14ac:dyDescent="0.3">
      <c r="A33" t="s">
        <v>20</v>
      </c>
      <c r="B33" t="s">
        <v>21</v>
      </c>
      <c r="C33" t="s">
        <v>262</v>
      </c>
      <c r="D33" t="s">
        <v>19</v>
      </c>
      <c r="E33" t="s">
        <v>291</v>
      </c>
      <c r="F33" t="s">
        <v>558</v>
      </c>
      <c r="G33" t="s">
        <v>614</v>
      </c>
      <c r="H33" s="194">
        <v>-840000</v>
      </c>
      <c r="I33" s="194">
        <v>0</v>
      </c>
      <c r="J33" s="194">
        <v>0</v>
      </c>
      <c r="K33" s="194">
        <v>-840000</v>
      </c>
    </row>
    <row r="34" spans="1:11" x14ac:dyDescent="0.3">
      <c r="A34" t="s">
        <v>20</v>
      </c>
      <c r="B34" t="s">
        <v>21</v>
      </c>
      <c r="C34" t="s">
        <v>262</v>
      </c>
      <c r="D34" t="s">
        <v>19</v>
      </c>
      <c r="E34" t="s">
        <v>263</v>
      </c>
      <c r="F34" t="s">
        <v>558</v>
      </c>
      <c r="G34" t="s">
        <v>264</v>
      </c>
      <c r="H34" s="194">
        <v>-710590</v>
      </c>
      <c r="I34" s="194">
        <v>0</v>
      </c>
      <c r="J34" s="194">
        <v>0</v>
      </c>
      <c r="K34" s="194">
        <v>-710590</v>
      </c>
    </row>
    <row r="35" spans="1:11" x14ac:dyDescent="0.3">
      <c r="A35" t="s">
        <v>20</v>
      </c>
      <c r="B35" t="s">
        <v>21</v>
      </c>
      <c r="C35" t="s">
        <v>262</v>
      </c>
      <c r="D35" t="s">
        <v>19</v>
      </c>
      <c r="E35" t="s">
        <v>265</v>
      </c>
      <c r="F35" t="s">
        <v>558</v>
      </c>
      <c r="G35" t="s">
        <v>266</v>
      </c>
      <c r="H35" s="194">
        <v>1898000</v>
      </c>
      <c r="I35" s="194">
        <v>0</v>
      </c>
      <c r="J35" s="194">
        <v>0</v>
      </c>
      <c r="K35" s="194">
        <v>1898000</v>
      </c>
    </row>
    <row r="36" spans="1:11" x14ac:dyDescent="0.3">
      <c r="A36" t="s">
        <v>20</v>
      </c>
      <c r="B36" t="s">
        <v>21</v>
      </c>
      <c r="C36" t="s">
        <v>262</v>
      </c>
      <c r="D36" t="s">
        <v>19</v>
      </c>
      <c r="E36" t="s">
        <v>2</v>
      </c>
      <c r="F36" t="s">
        <v>558</v>
      </c>
      <c r="G36" t="s">
        <v>615</v>
      </c>
      <c r="H36" s="194">
        <v>35439116</v>
      </c>
      <c r="I36" s="194">
        <v>0</v>
      </c>
      <c r="J36" s="194">
        <v>0</v>
      </c>
      <c r="K36" s="194">
        <v>35439116</v>
      </c>
    </row>
    <row r="37" spans="1:11" x14ac:dyDescent="0.3">
      <c r="A37" t="s">
        <v>20</v>
      </c>
      <c r="B37" t="s">
        <v>21</v>
      </c>
      <c r="C37" t="s">
        <v>262</v>
      </c>
      <c r="D37" t="s">
        <v>19</v>
      </c>
      <c r="E37" t="s">
        <v>294</v>
      </c>
      <c r="F37" t="s">
        <v>558</v>
      </c>
      <c r="G37" t="s">
        <v>616</v>
      </c>
      <c r="H37" s="194">
        <v>-4000</v>
      </c>
      <c r="I37" s="194">
        <v>0</v>
      </c>
      <c r="J37" s="194">
        <v>0</v>
      </c>
      <c r="K37" s="194">
        <v>-4000</v>
      </c>
    </row>
    <row r="38" spans="1:11" x14ac:dyDescent="0.3">
      <c r="A38" t="s">
        <v>18</v>
      </c>
      <c r="B38" t="s">
        <v>12</v>
      </c>
      <c r="C38" t="s">
        <v>305</v>
      </c>
      <c r="D38" t="s">
        <v>306</v>
      </c>
      <c r="E38" t="s">
        <v>558</v>
      </c>
      <c r="F38" t="s">
        <v>558</v>
      </c>
      <c r="G38" t="s">
        <v>558</v>
      </c>
      <c r="H38" s="194">
        <v>0</v>
      </c>
      <c r="I38" s="194">
        <v>0</v>
      </c>
      <c r="J38" s="194">
        <v>0</v>
      </c>
      <c r="K38" s="194">
        <v>0</v>
      </c>
    </row>
    <row r="39" spans="1:11" x14ac:dyDescent="0.3">
      <c r="A39" t="s">
        <v>20</v>
      </c>
      <c r="B39" t="s">
        <v>21</v>
      </c>
      <c r="C39" t="s">
        <v>307</v>
      </c>
      <c r="D39" t="s">
        <v>306</v>
      </c>
      <c r="E39" t="s">
        <v>272</v>
      </c>
      <c r="F39" t="s">
        <v>558</v>
      </c>
      <c r="G39" t="s">
        <v>560</v>
      </c>
      <c r="H39" s="194">
        <v>1452669</v>
      </c>
      <c r="I39" s="194">
        <v>0</v>
      </c>
      <c r="J39" s="194">
        <v>0</v>
      </c>
      <c r="K39" s="194">
        <v>1452669</v>
      </c>
    </row>
    <row r="40" spans="1:11" x14ac:dyDescent="0.3">
      <c r="A40" t="s">
        <v>20</v>
      </c>
      <c r="B40" t="s">
        <v>21</v>
      </c>
      <c r="C40" t="s">
        <v>307</v>
      </c>
      <c r="D40" t="s">
        <v>306</v>
      </c>
      <c r="E40" t="s">
        <v>285</v>
      </c>
      <c r="F40" t="s">
        <v>558</v>
      </c>
      <c r="G40" t="s">
        <v>286</v>
      </c>
      <c r="H40" s="194">
        <v>1316547</v>
      </c>
      <c r="I40" s="194">
        <v>0</v>
      </c>
      <c r="J40" s="194">
        <v>0</v>
      </c>
      <c r="K40" s="194">
        <v>1316547</v>
      </c>
    </row>
    <row r="41" spans="1:11" x14ac:dyDescent="0.3">
      <c r="A41" t="s">
        <v>20</v>
      </c>
      <c r="B41" t="s">
        <v>21</v>
      </c>
      <c r="C41" t="s">
        <v>307</v>
      </c>
      <c r="D41" t="s">
        <v>306</v>
      </c>
      <c r="E41" t="s">
        <v>310</v>
      </c>
      <c r="F41" t="s">
        <v>558</v>
      </c>
      <c r="G41" t="s">
        <v>617</v>
      </c>
      <c r="H41" s="194">
        <v>-484000</v>
      </c>
      <c r="I41" s="194">
        <v>0</v>
      </c>
      <c r="J41" s="194">
        <v>0</v>
      </c>
      <c r="K41" s="194">
        <v>-484000</v>
      </c>
    </row>
    <row r="42" spans="1:11" x14ac:dyDescent="0.3">
      <c r="A42" t="s">
        <v>20</v>
      </c>
      <c r="B42" t="s">
        <v>21</v>
      </c>
      <c r="C42" t="s">
        <v>307</v>
      </c>
      <c r="D42" t="s">
        <v>306</v>
      </c>
      <c r="E42" t="s">
        <v>312</v>
      </c>
      <c r="F42" t="s">
        <v>558</v>
      </c>
      <c r="G42" t="s">
        <v>313</v>
      </c>
      <c r="H42" s="194">
        <v>-34000</v>
      </c>
      <c r="I42" s="194">
        <v>0</v>
      </c>
      <c r="J42" s="194">
        <v>0</v>
      </c>
      <c r="K42" s="194">
        <v>-34000</v>
      </c>
    </row>
    <row r="43" spans="1:11" x14ac:dyDescent="0.3">
      <c r="A43" t="s">
        <v>20</v>
      </c>
      <c r="B43" t="s">
        <v>21</v>
      </c>
      <c r="C43" t="s">
        <v>307</v>
      </c>
      <c r="D43" t="s">
        <v>306</v>
      </c>
      <c r="E43" t="s">
        <v>281</v>
      </c>
      <c r="F43" t="s">
        <v>558</v>
      </c>
      <c r="G43" t="s">
        <v>282</v>
      </c>
      <c r="H43" s="194">
        <v>-40000</v>
      </c>
      <c r="I43" s="194">
        <v>0</v>
      </c>
      <c r="J43" s="194">
        <v>0</v>
      </c>
      <c r="K43" s="194">
        <v>-40000</v>
      </c>
    </row>
    <row r="44" spans="1:11" x14ac:dyDescent="0.3">
      <c r="A44" t="s">
        <v>20</v>
      </c>
      <c r="B44" t="s">
        <v>21</v>
      </c>
      <c r="C44" t="s">
        <v>307</v>
      </c>
      <c r="D44" t="s">
        <v>306</v>
      </c>
      <c r="E44" t="s">
        <v>311</v>
      </c>
      <c r="F44" t="s">
        <v>558</v>
      </c>
      <c r="G44" t="s">
        <v>578</v>
      </c>
      <c r="H44" s="194">
        <v>-186000</v>
      </c>
      <c r="I44" s="194">
        <v>0</v>
      </c>
      <c r="J44" s="194">
        <v>0</v>
      </c>
      <c r="K44" s="194">
        <v>-186000</v>
      </c>
    </row>
    <row r="45" spans="1:11" x14ac:dyDescent="0.3">
      <c r="A45" t="s">
        <v>20</v>
      </c>
      <c r="B45" t="s">
        <v>21</v>
      </c>
      <c r="C45" t="s">
        <v>307</v>
      </c>
      <c r="D45" t="s">
        <v>306</v>
      </c>
      <c r="E45" t="s">
        <v>288</v>
      </c>
      <c r="F45" t="s">
        <v>558</v>
      </c>
      <c r="G45" t="s">
        <v>595</v>
      </c>
      <c r="H45" s="194">
        <v>-100000</v>
      </c>
      <c r="I45" s="194">
        <v>0</v>
      </c>
      <c r="J45" s="194">
        <v>0</v>
      </c>
      <c r="K45" s="194">
        <v>-100000</v>
      </c>
    </row>
    <row r="46" spans="1:11" x14ac:dyDescent="0.3">
      <c r="A46" t="s">
        <v>20</v>
      </c>
      <c r="B46" t="s">
        <v>21</v>
      </c>
      <c r="C46" t="s">
        <v>307</v>
      </c>
      <c r="D46" t="s">
        <v>306</v>
      </c>
      <c r="E46" t="s">
        <v>289</v>
      </c>
      <c r="F46" t="s">
        <v>558</v>
      </c>
      <c r="G46" t="s">
        <v>590</v>
      </c>
      <c r="H46" s="194">
        <v>-781914</v>
      </c>
      <c r="I46" s="194">
        <v>0</v>
      </c>
      <c r="J46" s="194">
        <v>0</v>
      </c>
      <c r="K46" s="194">
        <v>-781914</v>
      </c>
    </row>
    <row r="47" spans="1:11" x14ac:dyDescent="0.3">
      <c r="A47" t="s">
        <v>20</v>
      </c>
      <c r="B47" t="s">
        <v>21</v>
      </c>
      <c r="C47" t="s">
        <v>307</v>
      </c>
      <c r="D47" t="s">
        <v>306</v>
      </c>
      <c r="E47" t="s">
        <v>308</v>
      </c>
      <c r="F47" t="s">
        <v>558</v>
      </c>
      <c r="G47" t="s">
        <v>618</v>
      </c>
      <c r="H47" s="194">
        <v>-236000</v>
      </c>
      <c r="I47" s="194">
        <v>0</v>
      </c>
      <c r="J47" s="194">
        <v>0</v>
      </c>
      <c r="K47" s="194">
        <v>-236000</v>
      </c>
    </row>
    <row r="48" spans="1:11" x14ac:dyDescent="0.3">
      <c r="A48" t="s">
        <v>20</v>
      </c>
      <c r="B48" t="s">
        <v>21</v>
      </c>
      <c r="C48" t="s">
        <v>307</v>
      </c>
      <c r="D48" t="s">
        <v>306</v>
      </c>
      <c r="E48" t="s">
        <v>309</v>
      </c>
      <c r="F48" t="s">
        <v>558</v>
      </c>
      <c r="G48" t="s">
        <v>619</v>
      </c>
      <c r="H48" s="194">
        <v>-772000</v>
      </c>
      <c r="I48" s="194">
        <v>0</v>
      </c>
      <c r="J48" s="194">
        <v>0</v>
      </c>
      <c r="K48" s="194">
        <v>-772000</v>
      </c>
    </row>
    <row r="49" spans="1:11" x14ac:dyDescent="0.3">
      <c r="A49" t="s">
        <v>20</v>
      </c>
      <c r="B49" t="s">
        <v>21</v>
      </c>
      <c r="C49" t="s">
        <v>307</v>
      </c>
      <c r="D49" t="s">
        <v>306</v>
      </c>
      <c r="E49" t="s">
        <v>2</v>
      </c>
      <c r="F49" t="s">
        <v>558</v>
      </c>
      <c r="G49" t="s">
        <v>615</v>
      </c>
      <c r="H49" s="194">
        <v>-135302</v>
      </c>
      <c r="I49" s="194">
        <v>0</v>
      </c>
      <c r="J49" s="194">
        <v>0</v>
      </c>
      <c r="K49" s="194">
        <v>-135302</v>
      </c>
    </row>
    <row r="50" spans="1:11" x14ac:dyDescent="0.3">
      <c r="A50" t="s">
        <v>16</v>
      </c>
      <c r="B50" t="s">
        <v>12</v>
      </c>
      <c r="C50" t="s">
        <v>314</v>
      </c>
      <c r="D50" t="s">
        <v>22</v>
      </c>
      <c r="E50" t="s">
        <v>558</v>
      </c>
      <c r="F50" t="s">
        <v>558</v>
      </c>
      <c r="G50" t="s">
        <v>558</v>
      </c>
      <c r="H50" s="194">
        <v>76099369.950000003</v>
      </c>
      <c r="I50" s="194">
        <v>119613849.18000001</v>
      </c>
      <c r="J50" s="194">
        <v>187355746.53999999</v>
      </c>
      <c r="K50" s="194">
        <v>8357472.5899999999</v>
      </c>
    </row>
    <row r="51" spans="1:11" x14ac:dyDescent="0.3">
      <c r="A51" t="s">
        <v>18</v>
      </c>
      <c r="B51" t="s">
        <v>12</v>
      </c>
      <c r="C51" t="s">
        <v>315</v>
      </c>
      <c r="D51" t="s">
        <v>23</v>
      </c>
      <c r="E51" t="s">
        <v>558</v>
      </c>
      <c r="F51" t="s">
        <v>558</v>
      </c>
      <c r="G51" t="s">
        <v>558</v>
      </c>
      <c r="H51" s="194">
        <v>76099369.950000003</v>
      </c>
      <c r="I51" s="194">
        <v>119613849.18000001</v>
      </c>
      <c r="J51" s="194">
        <v>187355746.53999999</v>
      </c>
      <c r="K51" s="194">
        <v>8357472.5899999999</v>
      </c>
    </row>
    <row r="52" spans="1:11" x14ac:dyDescent="0.3">
      <c r="A52" t="s">
        <v>20</v>
      </c>
      <c r="B52" t="s">
        <v>21</v>
      </c>
      <c r="C52" t="s">
        <v>316</v>
      </c>
      <c r="D52" t="s">
        <v>23</v>
      </c>
      <c r="E52" t="s">
        <v>278</v>
      </c>
      <c r="F52" t="s">
        <v>558</v>
      </c>
      <c r="G52" t="s">
        <v>566</v>
      </c>
      <c r="H52" s="194">
        <v>1738024</v>
      </c>
      <c r="I52" s="194">
        <v>600000</v>
      </c>
      <c r="J52" s="194">
        <v>0</v>
      </c>
      <c r="K52" s="194">
        <v>2338024</v>
      </c>
    </row>
    <row r="53" spans="1:11" x14ac:dyDescent="0.3">
      <c r="A53" t="s">
        <v>20</v>
      </c>
      <c r="B53" t="s">
        <v>21</v>
      </c>
      <c r="C53" t="s">
        <v>316</v>
      </c>
      <c r="D53" t="s">
        <v>23</v>
      </c>
      <c r="E53" t="s">
        <v>349</v>
      </c>
      <c r="F53" t="s">
        <v>558</v>
      </c>
      <c r="G53" t="s">
        <v>574</v>
      </c>
      <c r="H53" s="194">
        <v>926000</v>
      </c>
      <c r="I53" s="194">
        <v>0</v>
      </c>
      <c r="J53" s="194">
        <v>0</v>
      </c>
      <c r="K53" s="194">
        <v>926000</v>
      </c>
    </row>
    <row r="54" spans="1:11" x14ac:dyDescent="0.3">
      <c r="A54" t="s">
        <v>20</v>
      </c>
      <c r="B54" t="s">
        <v>21</v>
      </c>
      <c r="C54" t="s">
        <v>316</v>
      </c>
      <c r="D54" t="s">
        <v>23</v>
      </c>
      <c r="E54" t="s">
        <v>348</v>
      </c>
      <c r="F54" t="s">
        <v>558</v>
      </c>
      <c r="G54" t="s">
        <v>575</v>
      </c>
      <c r="H54" s="194">
        <v>650000</v>
      </c>
      <c r="I54" s="194">
        <v>200000</v>
      </c>
      <c r="J54" s="194">
        <v>420000</v>
      </c>
      <c r="K54" s="194">
        <v>430000</v>
      </c>
    </row>
    <row r="55" spans="1:11" x14ac:dyDescent="0.3">
      <c r="A55" t="s">
        <v>20</v>
      </c>
      <c r="B55" t="s">
        <v>21</v>
      </c>
      <c r="C55" t="s">
        <v>316</v>
      </c>
      <c r="D55" t="s">
        <v>23</v>
      </c>
      <c r="E55" t="s">
        <v>435</v>
      </c>
      <c r="F55" t="s">
        <v>558</v>
      </c>
      <c r="G55" t="s">
        <v>436</v>
      </c>
      <c r="H55" s="194">
        <v>-13500</v>
      </c>
      <c r="I55" s="194">
        <v>0</v>
      </c>
      <c r="J55" s="194">
        <v>0</v>
      </c>
      <c r="K55" s="194">
        <v>-13500</v>
      </c>
    </row>
    <row r="56" spans="1:11" x14ac:dyDescent="0.3">
      <c r="A56" t="s">
        <v>20</v>
      </c>
      <c r="B56" t="s">
        <v>21</v>
      </c>
      <c r="C56" t="s">
        <v>316</v>
      </c>
      <c r="D56" t="s">
        <v>23</v>
      </c>
      <c r="E56" t="s">
        <v>620</v>
      </c>
      <c r="F56" t="s">
        <v>558</v>
      </c>
      <c r="G56" t="s">
        <v>621</v>
      </c>
      <c r="H56" s="194">
        <v>0</v>
      </c>
      <c r="I56" s="194">
        <v>150000</v>
      </c>
      <c r="J56" s="194">
        <v>0</v>
      </c>
      <c r="K56" s="194">
        <v>150000</v>
      </c>
    </row>
    <row r="57" spans="1:11" x14ac:dyDescent="0.3">
      <c r="A57" t="s">
        <v>20</v>
      </c>
      <c r="B57" t="s">
        <v>21</v>
      </c>
      <c r="C57" t="s">
        <v>316</v>
      </c>
      <c r="D57" t="s">
        <v>23</v>
      </c>
      <c r="E57" t="s">
        <v>284</v>
      </c>
      <c r="F57" t="s">
        <v>558</v>
      </c>
      <c r="G57" t="s">
        <v>576</v>
      </c>
      <c r="H57" s="194">
        <v>750000</v>
      </c>
      <c r="I57" s="194">
        <v>0</v>
      </c>
      <c r="J57" s="194">
        <v>630000</v>
      </c>
      <c r="K57" s="194">
        <v>120000</v>
      </c>
    </row>
    <row r="58" spans="1:11" x14ac:dyDescent="0.3">
      <c r="A58" t="s">
        <v>20</v>
      </c>
      <c r="B58" t="s">
        <v>21</v>
      </c>
      <c r="C58" t="s">
        <v>316</v>
      </c>
      <c r="D58" t="s">
        <v>23</v>
      </c>
      <c r="E58" t="s">
        <v>345</v>
      </c>
      <c r="F58" t="s">
        <v>558</v>
      </c>
      <c r="G58" t="s">
        <v>577</v>
      </c>
      <c r="H58" s="194">
        <v>1850000</v>
      </c>
      <c r="I58" s="194">
        <v>1200000</v>
      </c>
      <c r="J58" s="194">
        <v>0</v>
      </c>
      <c r="K58" s="194">
        <v>3050000</v>
      </c>
    </row>
    <row r="59" spans="1:11" x14ac:dyDescent="0.3">
      <c r="A59" t="s">
        <v>20</v>
      </c>
      <c r="B59" t="s">
        <v>21</v>
      </c>
      <c r="C59" t="s">
        <v>316</v>
      </c>
      <c r="D59" t="s">
        <v>23</v>
      </c>
      <c r="E59" t="s">
        <v>290</v>
      </c>
      <c r="F59" t="s">
        <v>558</v>
      </c>
      <c r="G59" t="s">
        <v>591</v>
      </c>
      <c r="H59" s="194">
        <v>1515244</v>
      </c>
      <c r="I59" s="194">
        <v>2004328</v>
      </c>
      <c r="J59" s="194">
        <v>4500000</v>
      </c>
      <c r="K59" s="194">
        <v>-980428</v>
      </c>
    </row>
    <row r="60" spans="1:11" x14ac:dyDescent="0.3">
      <c r="A60" t="s">
        <v>20</v>
      </c>
      <c r="B60" t="s">
        <v>21</v>
      </c>
      <c r="C60" t="s">
        <v>316</v>
      </c>
      <c r="D60" t="s">
        <v>23</v>
      </c>
      <c r="E60" t="s">
        <v>403</v>
      </c>
      <c r="F60" t="s">
        <v>558</v>
      </c>
      <c r="G60" t="s">
        <v>404</v>
      </c>
      <c r="H60" s="194">
        <v>1644000</v>
      </c>
      <c r="I60" s="194">
        <v>300000</v>
      </c>
      <c r="J60" s="194">
        <v>1656000</v>
      </c>
      <c r="K60" s="194">
        <v>288000</v>
      </c>
    </row>
    <row r="61" spans="1:11" x14ac:dyDescent="0.3">
      <c r="A61" t="s">
        <v>20</v>
      </c>
      <c r="B61" t="s">
        <v>21</v>
      </c>
      <c r="C61" t="s">
        <v>316</v>
      </c>
      <c r="D61" t="s">
        <v>23</v>
      </c>
      <c r="E61" t="s">
        <v>389</v>
      </c>
      <c r="F61" t="s">
        <v>558</v>
      </c>
      <c r="G61" t="s">
        <v>390</v>
      </c>
      <c r="H61" s="194">
        <v>-150000</v>
      </c>
      <c r="I61" s="194">
        <v>1065618</v>
      </c>
      <c r="J61" s="194">
        <v>0</v>
      </c>
      <c r="K61" s="194">
        <v>915618</v>
      </c>
    </row>
    <row r="62" spans="1:11" x14ac:dyDescent="0.3">
      <c r="A62" t="s">
        <v>20</v>
      </c>
      <c r="B62" t="s">
        <v>21</v>
      </c>
      <c r="C62" t="s">
        <v>316</v>
      </c>
      <c r="D62" t="s">
        <v>23</v>
      </c>
      <c r="E62" t="s">
        <v>381</v>
      </c>
      <c r="F62" t="s">
        <v>558</v>
      </c>
      <c r="G62" t="s">
        <v>382</v>
      </c>
      <c r="H62" s="194">
        <v>1650000</v>
      </c>
      <c r="I62" s="194">
        <v>600000</v>
      </c>
      <c r="J62" s="194">
        <v>1848000</v>
      </c>
      <c r="K62" s="194">
        <v>402000</v>
      </c>
    </row>
    <row r="63" spans="1:11" x14ac:dyDescent="0.3">
      <c r="A63" t="s">
        <v>20</v>
      </c>
      <c r="B63" t="s">
        <v>21</v>
      </c>
      <c r="C63" t="s">
        <v>316</v>
      </c>
      <c r="D63" t="s">
        <v>23</v>
      </c>
      <c r="E63" t="s">
        <v>399</v>
      </c>
      <c r="F63" t="s">
        <v>558</v>
      </c>
      <c r="G63" t="s">
        <v>400</v>
      </c>
      <c r="H63" s="194">
        <v>1650000</v>
      </c>
      <c r="I63" s="194">
        <v>600000</v>
      </c>
      <c r="J63" s="194">
        <v>0</v>
      </c>
      <c r="K63" s="194">
        <v>2250000</v>
      </c>
    </row>
    <row r="64" spans="1:11" x14ac:dyDescent="0.3">
      <c r="A64" t="s">
        <v>20</v>
      </c>
      <c r="B64" t="s">
        <v>21</v>
      </c>
      <c r="C64" t="s">
        <v>316</v>
      </c>
      <c r="D64" t="s">
        <v>23</v>
      </c>
      <c r="E64" t="s">
        <v>622</v>
      </c>
      <c r="F64" t="s">
        <v>558</v>
      </c>
      <c r="G64" t="s">
        <v>623</v>
      </c>
      <c r="H64" s="194">
        <v>0</v>
      </c>
      <c r="I64" s="194">
        <v>0</v>
      </c>
      <c r="J64" s="194">
        <v>200000</v>
      </c>
      <c r="K64" s="194">
        <v>-200000</v>
      </c>
    </row>
    <row r="65" spans="1:11" x14ac:dyDescent="0.3">
      <c r="A65" t="s">
        <v>20</v>
      </c>
      <c r="B65" t="s">
        <v>21</v>
      </c>
      <c r="C65" t="s">
        <v>316</v>
      </c>
      <c r="D65" t="s">
        <v>23</v>
      </c>
      <c r="E65" t="s">
        <v>463</v>
      </c>
      <c r="F65" t="s">
        <v>558</v>
      </c>
      <c r="G65" t="s">
        <v>464</v>
      </c>
      <c r="H65" s="194">
        <v>0</v>
      </c>
      <c r="I65" s="194">
        <v>50000</v>
      </c>
      <c r="J65" s="194">
        <v>0</v>
      </c>
      <c r="K65" s="194">
        <v>50000</v>
      </c>
    </row>
    <row r="66" spans="1:11" x14ac:dyDescent="0.3">
      <c r="A66" t="s">
        <v>20</v>
      </c>
      <c r="B66" t="s">
        <v>21</v>
      </c>
      <c r="C66" t="s">
        <v>316</v>
      </c>
      <c r="D66" t="s">
        <v>23</v>
      </c>
      <c r="E66" t="s">
        <v>271</v>
      </c>
      <c r="F66" t="s">
        <v>558</v>
      </c>
      <c r="G66" t="s">
        <v>559</v>
      </c>
      <c r="H66" s="194">
        <v>2929804</v>
      </c>
      <c r="I66" s="194">
        <v>4427120</v>
      </c>
      <c r="J66" s="194">
        <v>1600000</v>
      </c>
      <c r="K66" s="194">
        <v>5756924</v>
      </c>
    </row>
    <row r="67" spans="1:11" x14ac:dyDescent="0.3">
      <c r="A67" t="s">
        <v>20</v>
      </c>
      <c r="B67" t="s">
        <v>21</v>
      </c>
      <c r="C67" t="s">
        <v>316</v>
      </c>
      <c r="D67" t="s">
        <v>23</v>
      </c>
      <c r="E67" t="s">
        <v>346</v>
      </c>
      <c r="F67" t="s">
        <v>558</v>
      </c>
      <c r="G67" t="s">
        <v>579</v>
      </c>
      <c r="H67" s="194">
        <v>650000</v>
      </c>
      <c r="I67" s="194">
        <v>0</v>
      </c>
      <c r="J67" s="194">
        <v>1050000</v>
      </c>
      <c r="K67" s="194">
        <v>-400000</v>
      </c>
    </row>
    <row r="68" spans="1:11" x14ac:dyDescent="0.3">
      <c r="A68" t="s">
        <v>20</v>
      </c>
      <c r="B68" t="s">
        <v>21</v>
      </c>
      <c r="C68" t="s">
        <v>316</v>
      </c>
      <c r="D68" t="s">
        <v>23</v>
      </c>
      <c r="E68" t="s">
        <v>347</v>
      </c>
      <c r="F68" t="s">
        <v>558</v>
      </c>
      <c r="G68" t="s">
        <v>580</v>
      </c>
      <c r="H68" s="194">
        <v>1800000</v>
      </c>
      <c r="I68" s="194">
        <v>600000</v>
      </c>
      <c r="J68" s="194">
        <v>0</v>
      </c>
      <c r="K68" s="194">
        <v>2400000</v>
      </c>
    </row>
    <row r="69" spans="1:11" x14ac:dyDescent="0.3">
      <c r="A69" t="s">
        <v>20</v>
      </c>
      <c r="B69" t="s">
        <v>21</v>
      </c>
      <c r="C69" t="s">
        <v>316</v>
      </c>
      <c r="D69" t="s">
        <v>23</v>
      </c>
      <c r="E69" t="s">
        <v>272</v>
      </c>
      <c r="F69" t="s">
        <v>558</v>
      </c>
      <c r="G69" t="s">
        <v>560</v>
      </c>
      <c r="H69" s="194">
        <v>2057000</v>
      </c>
      <c r="I69" s="194">
        <v>0</v>
      </c>
      <c r="J69" s="194">
        <v>0</v>
      </c>
      <c r="K69" s="194">
        <v>2057000</v>
      </c>
    </row>
    <row r="70" spans="1:11" x14ac:dyDescent="0.3">
      <c r="A70" t="s">
        <v>20</v>
      </c>
      <c r="B70" t="s">
        <v>21</v>
      </c>
      <c r="C70" t="s">
        <v>316</v>
      </c>
      <c r="D70" t="s">
        <v>23</v>
      </c>
      <c r="E70" t="s">
        <v>325</v>
      </c>
      <c r="F70" t="s">
        <v>558</v>
      </c>
      <c r="G70" t="s">
        <v>567</v>
      </c>
      <c r="H70" s="194">
        <v>1600000</v>
      </c>
      <c r="I70" s="194">
        <v>400000</v>
      </c>
      <c r="J70" s="194">
        <v>0</v>
      </c>
      <c r="K70" s="194">
        <v>2000000</v>
      </c>
    </row>
    <row r="71" spans="1:11" x14ac:dyDescent="0.3">
      <c r="A71" t="s">
        <v>20</v>
      </c>
      <c r="B71" t="s">
        <v>21</v>
      </c>
      <c r="C71" t="s">
        <v>316</v>
      </c>
      <c r="D71" t="s">
        <v>23</v>
      </c>
      <c r="E71" t="s">
        <v>328</v>
      </c>
      <c r="F71" t="s">
        <v>558</v>
      </c>
      <c r="G71" t="s">
        <v>568</v>
      </c>
      <c r="H71" s="194">
        <v>1120000</v>
      </c>
      <c r="I71" s="194">
        <v>3156000</v>
      </c>
      <c r="J71" s="194">
        <v>8000000</v>
      </c>
      <c r="K71" s="194">
        <v>-3724000</v>
      </c>
    </row>
    <row r="72" spans="1:11" x14ac:dyDescent="0.3">
      <c r="A72" t="s">
        <v>20</v>
      </c>
      <c r="B72" t="s">
        <v>21</v>
      </c>
      <c r="C72" t="s">
        <v>316</v>
      </c>
      <c r="D72" t="s">
        <v>23</v>
      </c>
      <c r="E72" t="s">
        <v>317</v>
      </c>
      <c r="F72" t="s">
        <v>558</v>
      </c>
      <c r="G72" t="s">
        <v>318</v>
      </c>
      <c r="H72" s="194">
        <v>1730454</v>
      </c>
      <c r="I72" s="194">
        <v>200000</v>
      </c>
      <c r="J72" s="194">
        <v>1150000</v>
      </c>
      <c r="K72" s="194">
        <v>780454</v>
      </c>
    </row>
    <row r="73" spans="1:11" x14ac:dyDescent="0.3">
      <c r="A73" t="s">
        <v>20</v>
      </c>
      <c r="B73" t="s">
        <v>21</v>
      </c>
      <c r="C73" t="s">
        <v>316</v>
      </c>
      <c r="D73" t="s">
        <v>23</v>
      </c>
      <c r="E73" t="s">
        <v>411</v>
      </c>
      <c r="F73" t="s">
        <v>558</v>
      </c>
      <c r="G73" t="s">
        <v>412</v>
      </c>
      <c r="H73" s="194">
        <v>1956489</v>
      </c>
      <c r="I73" s="194">
        <v>3278576</v>
      </c>
      <c r="J73" s="194">
        <v>6500000</v>
      </c>
      <c r="K73" s="194">
        <v>-1264935</v>
      </c>
    </row>
    <row r="74" spans="1:11" x14ac:dyDescent="0.3">
      <c r="A74" t="s">
        <v>20</v>
      </c>
      <c r="B74" t="s">
        <v>21</v>
      </c>
      <c r="C74" t="s">
        <v>316</v>
      </c>
      <c r="D74" t="s">
        <v>23</v>
      </c>
      <c r="E74" t="s">
        <v>285</v>
      </c>
      <c r="F74" t="s">
        <v>558</v>
      </c>
      <c r="G74" t="s">
        <v>286</v>
      </c>
      <c r="H74" s="194">
        <v>-348632</v>
      </c>
      <c r="I74" s="194">
        <v>3538645</v>
      </c>
      <c r="J74" s="194">
        <v>3000000</v>
      </c>
      <c r="K74" s="194">
        <v>190013</v>
      </c>
    </row>
    <row r="75" spans="1:11" x14ac:dyDescent="0.3">
      <c r="A75" t="s">
        <v>20</v>
      </c>
      <c r="B75" t="s">
        <v>21</v>
      </c>
      <c r="C75" t="s">
        <v>316</v>
      </c>
      <c r="D75" t="s">
        <v>23</v>
      </c>
      <c r="E75" t="s">
        <v>421</v>
      </c>
      <c r="F75" t="s">
        <v>558</v>
      </c>
      <c r="G75" t="s">
        <v>422</v>
      </c>
      <c r="H75" s="194">
        <v>450000</v>
      </c>
      <c r="I75" s="194">
        <v>100000</v>
      </c>
      <c r="J75" s="194">
        <v>0</v>
      </c>
      <c r="K75" s="194">
        <v>550000</v>
      </c>
    </row>
    <row r="76" spans="1:11" x14ac:dyDescent="0.3">
      <c r="A76" t="s">
        <v>20</v>
      </c>
      <c r="B76" t="s">
        <v>21</v>
      </c>
      <c r="C76" t="s">
        <v>316</v>
      </c>
      <c r="D76" t="s">
        <v>23</v>
      </c>
      <c r="E76" t="s">
        <v>329</v>
      </c>
      <c r="F76" t="s">
        <v>558</v>
      </c>
      <c r="G76" t="s">
        <v>569</v>
      </c>
      <c r="H76" s="194">
        <v>838500</v>
      </c>
      <c r="I76" s="194">
        <v>2184450</v>
      </c>
      <c r="J76" s="194">
        <v>6000000</v>
      </c>
      <c r="K76" s="194">
        <v>-2977050</v>
      </c>
    </row>
    <row r="77" spans="1:11" x14ac:dyDescent="0.3">
      <c r="A77" t="s">
        <v>20</v>
      </c>
      <c r="B77" t="s">
        <v>21</v>
      </c>
      <c r="C77" t="s">
        <v>316</v>
      </c>
      <c r="D77" t="s">
        <v>23</v>
      </c>
      <c r="E77" t="s">
        <v>330</v>
      </c>
      <c r="F77" t="s">
        <v>558</v>
      </c>
      <c r="G77" t="s">
        <v>571</v>
      </c>
      <c r="H77" s="194">
        <v>-35238</v>
      </c>
      <c r="I77" s="194">
        <v>2041270</v>
      </c>
      <c r="J77" s="194">
        <v>0</v>
      </c>
      <c r="K77" s="194">
        <v>2006032</v>
      </c>
    </row>
    <row r="78" spans="1:11" x14ac:dyDescent="0.3">
      <c r="A78" t="s">
        <v>20</v>
      </c>
      <c r="B78" t="s">
        <v>21</v>
      </c>
      <c r="C78" t="s">
        <v>316</v>
      </c>
      <c r="D78" t="s">
        <v>23</v>
      </c>
      <c r="E78" t="s">
        <v>279</v>
      </c>
      <c r="F78" t="s">
        <v>558</v>
      </c>
      <c r="G78" t="s">
        <v>280</v>
      </c>
      <c r="H78" s="194">
        <v>1111500</v>
      </c>
      <c r="I78" s="194">
        <v>1279250</v>
      </c>
      <c r="J78" s="194">
        <v>0</v>
      </c>
      <c r="K78" s="194">
        <v>2390750</v>
      </c>
    </row>
    <row r="79" spans="1:11" x14ac:dyDescent="0.3">
      <c r="A79" t="s">
        <v>20</v>
      </c>
      <c r="B79" t="s">
        <v>21</v>
      </c>
      <c r="C79" t="s">
        <v>316</v>
      </c>
      <c r="D79" t="s">
        <v>23</v>
      </c>
      <c r="E79" t="s">
        <v>331</v>
      </c>
      <c r="F79" t="s">
        <v>558</v>
      </c>
      <c r="G79" t="s">
        <v>332</v>
      </c>
      <c r="H79" s="194">
        <v>1750000</v>
      </c>
      <c r="I79" s="194">
        <v>550000</v>
      </c>
      <c r="J79" s="194">
        <v>2122000</v>
      </c>
      <c r="K79" s="194">
        <v>178000</v>
      </c>
    </row>
    <row r="80" spans="1:11" x14ac:dyDescent="0.3">
      <c r="A80" t="s">
        <v>20</v>
      </c>
      <c r="B80" t="s">
        <v>21</v>
      </c>
      <c r="C80" t="s">
        <v>316</v>
      </c>
      <c r="D80" t="s">
        <v>23</v>
      </c>
      <c r="E80" t="s">
        <v>433</v>
      </c>
      <c r="F80" t="s">
        <v>558</v>
      </c>
      <c r="G80" t="s">
        <v>434</v>
      </c>
      <c r="H80" s="194">
        <v>-1648200</v>
      </c>
      <c r="I80" s="194">
        <v>0</v>
      </c>
      <c r="J80" s="194">
        <v>0</v>
      </c>
      <c r="K80" s="194">
        <v>-1648200</v>
      </c>
    </row>
    <row r="81" spans="1:11" x14ac:dyDescent="0.3">
      <c r="A81" t="s">
        <v>20</v>
      </c>
      <c r="B81" t="s">
        <v>21</v>
      </c>
      <c r="C81" t="s">
        <v>316</v>
      </c>
      <c r="D81" t="s">
        <v>23</v>
      </c>
      <c r="E81" t="s">
        <v>319</v>
      </c>
      <c r="F81" t="s">
        <v>558</v>
      </c>
      <c r="G81" t="s">
        <v>561</v>
      </c>
      <c r="H81" s="194">
        <v>1800000</v>
      </c>
      <c r="I81" s="194">
        <v>2556163</v>
      </c>
      <c r="J81" s="194">
        <v>4000000</v>
      </c>
      <c r="K81" s="194">
        <v>356163</v>
      </c>
    </row>
    <row r="82" spans="1:11" x14ac:dyDescent="0.3">
      <c r="A82" t="s">
        <v>20</v>
      </c>
      <c r="B82" t="s">
        <v>21</v>
      </c>
      <c r="C82" t="s">
        <v>316</v>
      </c>
      <c r="D82" t="s">
        <v>23</v>
      </c>
      <c r="E82" t="s">
        <v>344</v>
      </c>
      <c r="F82" t="s">
        <v>558</v>
      </c>
      <c r="G82" t="s">
        <v>585</v>
      </c>
      <c r="H82" s="194">
        <v>1800000</v>
      </c>
      <c r="I82" s="194">
        <v>600000</v>
      </c>
      <c r="J82" s="194">
        <v>0</v>
      </c>
      <c r="K82" s="194">
        <v>2400000</v>
      </c>
    </row>
    <row r="83" spans="1:11" x14ac:dyDescent="0.3">
      <c r="A83" t="s">
        <v>20</v>
      </c>
      <c r="B83" t="s">
        <v>21</v>
      </c>
      <c r="C83" t="s">
        <v>316</v>
      </c>
      <c r="D83" t="s">
        <v>23</v>
      </c>
      <c r="E83" t="s">
        <v>310</v>
      </c>
      <c r="F83" t="s">
        <v>558</v>
      </c>
      <c r="G83" t="s">
        <v>617</v>
      </c>
      <c r="H83" s="194">
        <v>400000</v>
      </c>
      <c r="I83" s="194">
        <v>0</v>
      </c>
      <c r="J83" s="194">
        <v>0</v>
      </c>
      <c r="K83" s="194">
        <v>400000</v>
      </c>
    </row>
    <row r="84" spans="1:11" x14ac:dyDescent="0.3">
      <c r="A84" t="s">
        <v>20</v>
      </c>
      <c r="B84" t="s">
        <v>21</v>
      </c>
      <c r="C84" t="s">
        <v>316</v>
      </c>
      <c r="D84" t="s">
        <v>23</v>
      </c>
      <c r="E84" t="s">
        <v>321</v>
      </c>
      <c r="F84" t="s">
        <v>558</v>
      </c>
      <c r="G84" t="s">
        <v>322</v>
      </c>
      <c r="H84" s="194">
        <v>1800000</v>
      </c>
      <c r="I84" s="194">
        <v>600000</v>
      </c>
      <c r="J84" s="194">
        <v>0</v>
      </c>
      <c r="K84" s="194">
        <v>2400000</v>
      </c>
    </row>
    <row r="85" spans="1:11" x14ac:dyDescent="0.3">
      <c r="A85" t="s">
        <v>20</v>
      </c>
      <c r="B85" t="s">
        <v>21</v>
      </c>
      <c r="C85" t="s">
        <v>316</v>
      </c>
      <c r="D85" t="s">
        <v>23</v>
      </c>
      <c r="E85" t="s">
        <v>312</v>
      </c>
      <c r="F85" t="s">
        <v>558</v>
      </c>
      <c r="G85" t="s">
        <v>313</v>
      </c>
      <c r="H85" s="194">
        <v>50000</v>
      </c>
      <c r="I85" s="194">
        <v>0</v>
      </c>
      <c r="J85" s="194">
        <v>0</v>
      </c>
      <c r="K85" s="194">
        <v>50000</v>
      </c>
    </row>
    <row r="86" spans="1:11" x14ac:dyDescent="0.3">
      <c r="A86" t="s">
        <v>20</v>
      </c>
      <c r="B86" t="s">
        <v>21</v>
      </c>
      <c r="C86" t="s">
        <v>316</v>
      </c>
      <c r="D86" t="s">
        <v>23</v>
      </c>
      <c r="E86" t="s">
        <v>395</v>
      </c>
      <c r="F86" t="s">
        <v>558</v>
      </c>
      <c r="G86" t="s">
        <v>396</v>
      </c>
      <c r="H86" s="194">
        <v>1650000</v>
      </c>
      <c r="I86" s="194">
        <v>600000</v>
      </c>
      <c r="J86" s="194">
        <v>0</v>
      </c>
      <c r="K86" s="194">
        <v>2250000</v>
      </c>
    </row>
    <row r="87" spans="1:11" x14ac:dyDescent="0.3">
      <c r="A87" t="s">
        <v>20</v>
      </c>
      <c r="B87" t="s">
        <v>21</v>
      </c>
      <c r="C87" t="s">
        <v>316</v>
      </c>
      <c r="D87" t="s">
        <v>23</v>
      </c>
      <c r="E87" t="s">
        <v>383</v>
      </c>
      <c r="F87" t="s">
        <v>558</v>
      </c>
      <c r="G87" t="s">
        <v>384</v>
      </c>
      <c r="H87" s="194">
        <v>1308000</v>
      </c>
      <c r="I87" s="194">
        <v>200000</v>
      </c>
      <c r="J87" s="194">
        <v>0</v>
      </c>
      <c r="K87" s="194">
        <v>1508000</v>
      </c>
    </row>
    <row r="88" spans="1:11" x14ac:dyDescent="0.3">
      <c r="A88" t="s">
        <v>20</v>
      </c>
      <c r="B88" t="s">
        <v>21</v>
      </c>
      <c r="C88" t="s">
        <v>316</v>
      </c>
      <c r="D88" t="s">
        <v>23</v>
      </c>
      <c r="E88" t="s">
        <v>624</v>
      </c>
      <c r="F88" t="s">
        <v>558</v>
      </c>
      <c r="G88" t="s">
        <v>625</v>
      </c>
      <c r="H88" s="194">
        <v>0</v>
      </c>
      <c r="I88" s="194">
        <v>0</v>
      </c>
      <c r="J88" s="194">
        <v>636000</v>
      </c>
      <c r="K88" s="194">
        <v>-636000</v>
      </c>
    </row>
    <row r="89" spans="1:11" x14ac:dyDescent="0.3">
      <c r="A89" t="s">
        <v>20</v>
      </c>
      <c r="B89" t="s">
        <v>21</v>
      </c>
      <c r="C89" t="s">
        <v>316</v>
      </c>
      <c r="D89" t="s">
        <v>23</v>
      </c>
      <c r="E89" t="s">
        <v>374</v>
      </c>
      <c r="F89" t="s">
        <v>558</v>
      </c>
      <c r="G89" t="s">
        <v>375</v>
      </c>
      <c r="H89" s="194">
        <v>1344000</v>
      </c>
      <c r="I89" s="194">
        <v>1756494</v>
      </c>
      <c r="J89" s="194">
        <v>6000000</v>
      </c>
      <c r="K89" s="194">
        <v>-2899506</v>
      </c>
    </row>
    <row r="90" spans="1:11" x14ac:dyDescent="0.3">
      <c r="A90" t="s">
        <v>20</v>
      </c>
      <c r="B90" t="s">
        <v>21</v>
      </c>
      <c r="C90" t="s">
        <v>316</v>
      </c>
      <c r="D90" t="s">
        <v>23</v>
      </c>
      <c r="E90" t="s">
        <v>626</v>
      </c>
      <c r="F90" t="s">
        <v>558</v>
      </c>
      <c r="G90" t="s">
        <v>627</v>
      </c>
      <c r="H90" s="194">
        <v>0</v>
      </c>
      <c r="I90" s="194">
        <v>144000</v>
      </c>
      <c r="J90" s="194">
        <v>0</v>
      </c>
      <c r="K90" s="194">
        <v>144000</v>
      </c>
    </row>
    <row r="91" spans="1:11" x14ac:dyDescent="0.3">
      <c r="A91" t="s">
        <v>20</v>
      </c>
      <c r="B91" t="s">
        <v>21</v>
      </c>
      <c r="C91" t="s">
        <v>316</v>
      </c>
      <c r="D91" t="s">
        <v>23</v>
      </c>
      <c r="E91" t="s">
        <v>281</v>
      </c>
      <c r="F91" t="s">
        <v>558</v>
      </c>
      <c r="G91" t="s">
        <v>282</v>
      </c>
      <c r="H91" s="194">
        <v>6736694</v>
      </c>
      <c r="I91" s="194">
        <v>1200000</v>
      </c>
      <c r="J91" s="194">
        <v>65200</v>
      </c>
      <c r="K91" s="194">
        <v>7871494</v>
      </c>
    </row>
    <row r="92" spans="1:11" x14ac:dyDescent="0.3">
      <c r="A92" t="s">
        <v>20</v>
      </c>
      <c r="B92" t="s">
        <v>21</v>
      </c>
      <c r="C92" t="s">
        <v>316</v>
      </c>
      <c r="D92" t="s">
        <v>23</v>
      </c>
      <c r="E92" t="s">
        <v>311</v>
      </c>
      <c r="F92" t="s">
        <v>558</v>
      </c>
      <c r="G92" t="s">
        <v>578</v>
      </c>
      <c r="H92" s="194">
        <v>1551603</v>
      </c>
      <c r="I92" s="194">
        <v>2135000</v>
      </c>
      <c r="J92" s="194">
        <v>0</v>
      </c>
      <c r="K92" s="194">
        <v>3686603</v>
      </c>
    </row>
    <row r="93" spans="1:11" x14ac:dyDescent="0.3">
      <c r="A93" t="s">
        <v>20</v>
      </c>
      <c r="B93" t="s">
        <v>21</v>
      </c>
      <c r="C93" t="s">
        <v>316</v>
      </c>
      <c r="D93" t="s">
        <v>23</v>
      </c>
      <c r="E93" t="s">
        <v>415</v>
      </c>
      <c r="F93" t="s">
        <v>558</v>
      </c>
      <c r="G93" t="s">
        <v>416</v>
      </c>
      <c r="H93" s="194">
        <v>150000</v>
      </c>
      <c r="I93" s="194">
        <v>0</v>
      </c>
      <c r="J93" s="194">
        <v>0</v>
      </c>
      <c r="K93" s="194">
        <v>150000</v>
      </c>
    </row>
    <row r="94" spans="1:11" x14ac:dyDescent="0.3">
      <c r="A94" t="s">
        <v>20</v>
      </c>
      <c r="B94" t="s">
        <v>21</v>
      </c>
      <c r="C94" t="s">
        <v>316</v>
      </c>
      <c r="D94" t="s">
        <v>23</v>
      </c>
      <c r="E94" t="s">
        <v>335</v>
      </c>
      <c r="F94" t="s">
        <v>558</v>
      </c>
      <c r="G94" t="s">
        <v>336</v>
      </c>
      <c r="H94" s="194">
        <v>1800000</v>
      </c>
      <c r="I94" s="194">
        <v>600000</v>
      </c>
      <c r="J94" s="194">
        <v>0</v>
      </c>
      <c r="K94" s="194">
        <v>2400000</v>
      </c>
    </row>
    <row r="95" spans="1:11" x14ac:dyDescent="0.3">
      <c r="A95" t="s">
        <v>20</v>
      </c>
      <c r="B95" t="s">
        <v>21</v>
      </c>
      <c r="C95" t="s">
        <v>316</v>
      </c>
      <c r="D95" t="s">
        <v>23</v>
      </c>
      <c r="E95" t="s">
        <v>350</v>
      </c>
      <c r="F95" t="s">
        <v>558</v>
      </c>
      <c r="G95" t="s">
        <v>351</v>
      </c>
      <c r="H95" s="194">
        <v>1800000</v>
      </c>
      <c r="I95" s="194">
        <v>600000</v>
      </c>
      <c r="J95" s="194">
        <v>0</v>
      </c>
      <c r="K95" s="194">
        <v>2400000</v>
      </c>
    </row>
    <row r="96" spans="1:11" x14ac:dyDescent="0.3">
      <c r="A96" t="s">
        <v>20</v>
      </c>
      <c r="B96" t="s">
        <v>21</v>
      </c>
      <c r="C96" t="s">
        <v>316</v>
      </c>
      <c r="D96" t="s">
        <v>23</v>
      </c>
      <c r="E96" t="s">
        <v>391</v>
      </c>
      <c r="F96" t="s">
        <v>558</v>
      </c>
      <c r="G96" t="s">
        <v>392</v>
      </c>
      <c r="H96" s="194">
        <v>250000</v>
      </c>
      <c r="I96" s="194">
        <v>0</v>
      </c>
      <c r="J96" s="194">
        <v>0</v>
      </c>
      <c r="K96" s="194">
        <v>250000</v>
      </c>
    </row>
    <row r="97" spans="1:11" x14ac:dyDescent="0.3">
      <c r="A97" t="s">
        <v>20</v>
      </c>
      <c r="B97" t="s">
        <v>21</v>
      </c>
      <c r="C97" t="s">
        <v>316</v>
      </c>
      <c r="D97" t="s">
        <v>23</v>
      </c>
      <c r="E97" t="s">
        <v>337</v>
      </c>
      <c r="F97" t="s">
        <v>558</v>
      </c>
      <c r="G97" t="s">
        <v>581</v>
      </c>
      <c r="H97" s="194">
        <v>770000</v>
      </c>
      <c r="I97" s="194">
        <v>1402500</v>
      </c>
      <c r="J97" s="194">
        <v>0</v>
      </c>
      <c r="K97" s="194">
        <v>2172500</v>
      </c>
    </row>
    <row r="98" spans="1:11" x14ac:dyDescent="0.3">
      <c r="A98" t="s">
        <v>20</v>
      </c>
      <c r="B98" t="s">
        <v>21</v>
      </c>
      <c r="C98" t="s">
        <v>316</v>
      </c>
      <c r="D98" t="s">
        <v>23</v>
      </c>
      <c r="E98" t="s">
        <v>449</v>
      </c>
      <c r="F98" t="s">
        <v>558</v>
      </c>
      <c r="G98" t="s">
        <v>450</v>
      </c>
      <c r="H98" s="194">
        <v>0</v>
      </c>
      <c r="I98" s="194">
        <v>200000</v>
      </c>
      <c r="J98" s="194">
        <v>168000</v>
      </c>
      <c r="K98" s="194">
        <v>32000</v>
      </c>
    </row>
    <row r="99" spans="1:11" x14ac:dyDescent="0.3">
      <c r="A99" t="s">
        <v>20</v>
      </c>
      <c r="B99" t="s">
        <v>21</v>
      </c>
      <c r="C99" t="s">
        <v>316</v>
      </c>
      <c r="D99" t="s">
        <v>23</v>
      </c>
      <c r="E99" t="s">
        <v>376</v>
      </c>
      <c r="F99" t="s">
        <v>558</v>
      </c>
      <c r="G99" t="s">
        <v>377</v>
      </c>
      <c r="H99" s="194">
        <v>1050000</v>
      </c>
      <c r="I99" s="194">
        <v>1178478</v>
      </c>
      <c r="J99" s="194">
        <v>4000000</v>
      </c>
      <c r="K99" s="194">
        <v>-1771522</v>
      </c>
    </row>
    <row r="100" spans="1:11" x14ac:dyDescent="0.3">
      <c r="A100" t="s">
        <v>20</v>
      </c>
      <c r="B100" t="s">
        <v>21</v>
      </c>
      <c r="C100" t="s">
        <v>316</v>
      </c>
      <c r="D100" t="s">
        <v>23</v>
      </c>
      <c r="E100" t="s">
        <v>431</v>
      </c>
      <c r="F100" t="s">
        <v>558</v>
      </c>
      <c r="G100" t="s">
        <v>432</v>
      </c>
      <c r="H100" s="194">
        <v>1200000</v>
      </c>
      <c r="I100" s="194">
        <v>100000</v>
      </c>
      <c r="J100" s="194">
        <v>0</v>
      </c>
      <c r="K100" s="194">
        <v>1300000</v>
      </c>
    </row>
    <row r="101" spans="1:11" x14ac:dyDescent="0.3">
      <c r="A101" t="s">
        <v>20</v>
      </c>
      <c r="B101" t="s">
        <v>21</v>
      </c>
      <c r="C101" t="s">
        <v>316</v>
      </c>
      <c r="D101" t="s">
        <v>23</v>
      </c>
      <c r="E101" t="s">
        <v>441</v>
      </c>
      <c r="F101" t="s">
        <v>558</v>
      </c>
      <c r="G101" t="s">
        <v>442</v>
      </c>
      <c r="H101" s="194">
        <v>50000</v>
      </c>
      <c r="I101" s="194">
        <v>0</v>
      </c>
      <c r="J101" s="194">
        <v>0</v>
      </c>
      <c r="K101" s="194">
        <v>50000</v>
      </c>
    </row>
    <row r="102" spans="1:11" x14ac:dyDescent="0.3">
      <c r="A102" t="s">
        <v>20</v>
      </c>
      <c r="B102" t="s">
        <v>21</v>
      </c>
      <c r="C102" t="s">
        <v>316</v>
      </c>
      <c r="D102" t="s">
        <v>23</v>
      </c>
      <c r="E102" t="s">
        <v>439</v>
      </c>
      <c r="F102" t="s">
        <v>558</v>
      </c>
      <c r="G102" t="s">
        <v>440</v>
      </c>
      <c r="H102" s="194">
        <v>100000</v>
      </c>
      <c r="I102" s="194">
        <v>2096300</v>
      </c>
      <c r="J102" s="194">
        <v>1500000</v>
      </c>
      <c r="K102" s="194">
        <v>696300</v>
      </c>
    </row>
    <row r="103" spans="1:11" x14ac:dyDescent="0.3">
      <c r="A103" t="s">
        <v>20</v>
      </c>
      <c r="B103" t="s">
        <v>21</v>
      </c>
      <c r="C103" t="s">
        <v>316</v>
      </c>
      <c r="D103" t="s">
        <v>23</v>
      </c>
      <c r="E103" t="s">
        <v>417</v>
      </c>
      <c r="F103" t="s">
        <v>558</v>
      </c>
      <c r="G103" t="s">
        <v>418</v>
      </c>
      <c r="H103" s="194">
        <v>168000</v>
      </c>
      <c r="I103" s="194">
        <v>0</v>
      </c>
      <c r="J103" s="194">
        <v>0</v>
      </c>
      <c r="K103" s="194">
        <v>168000</v>
      </c>
    </row>
    <row r="104" spans="1:11" x14ac:dyDescent="0.3">
      <c r="A104" t="s">
        <v>20</v>
      </c>
      <c r="B104" t="s">
        <v>21</v>
      </c>
      <c r="C104" t="s">
        <v>316</v>
      </c>
      <c r="D104" t="s">
        <v>23</v>
      </c>
      <c r="E104" t="s">
        <v>423</v>
      </c>
      <c r="F104" t="s">
        <v>558</v>
      </c>
      <c r="G104" t="s">
        <v>424</v>
      </c>
      <c r="H104" s="194">
        <v>-217360</v>
      </c>
      <c r="I104" s="194">
        <v>0</v>
      </c>
      <c r="J104" s="194">
        <v>0</v>
      </c>
      <c r="K104" s="194">
        <v>-217360</v>
      </c>
    </row>
    <row r="105" spans="1:11" x14ac:dyDescent="0.3">
      <c r="A105" t="s">
        <v>20</v>
      </c>
      <c r="B105" t="s">
        <v>21</v>
      </c>
      <c r="C105" t="s">
        <v>316</v>
      </c>
      <c r="D105" t="s">
        <v>23</v>
      </c>
      <c r="E105" t="s">
        <v>323</v>
      </c>
      <c r="F105" t="s">
        <v>558</v>
      </c>
      <c r="G105" t="s">
        <v>324</v>
      </c>
      <c r="H105" s="194">
        <v>2702580</v>
      </c>
      <c r="I105" s="194">
        <v>1467714</v>
      </c>
      <c r="J105" s="194">
        <v>3000000</v>
      </c>
      <c r="K105" s="194">
        <v>1170294</v>
      </c>
    </row>
    <row r="106" spans="1:11" x14ac:dyDescent="0.3">
      <c r="A106" t="s">
        <v>20</v>
      </c>
      <c r="B106" t="s">
        <v>21</v>
      </c>
      <c r="C106" t="s">
        <v>316</v>
      </c>
      <c r="D106" t="s">
        <v>23</v>
      </c>
      <c r="E106" t="s">
        <v>273</v>
      </c>
      <c r="F106" t="s">
        <v>558</v>
      </c>
      <c r="G106" t="s">
        <v>274</v>
      </c>
      <c r="H106" s="194">
        <v>4306128</v>
      </c>
      <c r="I106" s="194">
        <v>4170192</v>
      </c>
      <c r="J106" s="194">
        <v>8000000</v>
      </c>
      <c r="K106" s="194">
        <v>476320</v>
      </c>
    </row>
    <row r="107" spans="1:11" x14ac:dyDescent="0.3">
      <c r="A107" t="s">
        <v>20</v>
      </c>
      <c r="B107" t="s">
        <v>21</v>
      </c>
      <c r="C107" t="s">
        <v>316</v>
      </c>
      <c r="D107" t="s">
        <v>23</v>
      </c>
      <c r="E107" t="s">
        <v>372</v>
      </c>
      <c r="F107" t="s">
        <v>558</v>
      </c>
      <c r="G107" t="s">
        <v>373</v>
      </c>
      <c r="H107" s="194">
        <v>518000</v>
      </c>
      <c r="I107" s="194">
        <v>600000</v>
      </c>
      <c r="J107" s="194">
        <v>1512000</v>
      </c>
      <c r="K107" s="194">
        <v>-394000</v>
      </c>
    </row>
    <row r="108" spans="1:11" x14ac:dyDescent="0.3">
      <c r="A108" t="s">
        <v>20</v>
      </c>
      <c r="B108" t="s">
        <v>21</v>
      </c>
      <c r="C108" t="s">
        <v>316</v>
      </c>
      <c r="D108" t="s">
        <v>23</v>
      </c>
      <c r="E108" t="s">
        <v>461</v>
      </c>
      <c r="F108" t="s">
        <v>558</v>
      </c>
      <c r="G108" t="s">
        <v>462</v>
      </c>
      <c r="H108" s="194">
        <v>0</v>
      </c>
      <c r="I108" s="194">
        <v>540000</v>
      </c>
      <c r="J108" s="194">
        <v>0</v>
      </c>
      <c r="K108" s="194">
        <v>540000</v>
      </c>
    </row>
    <row r="109" spans="1:11" x14ac:dyDescent="0.3">
      <c r="A109" t="s">
        <v>20</v>
      </c>
      <c r="B109" t="s">
        <v>21</v>
      </c>
      <c r="C109" t="s">
        <v>316</v>
      </c>
      <c r="D109" t="s">
        <v>23</v>
      </c>
      <c r="E109" t="s">
        <v>287</v>
      </c>
      <c r="F109" t="s">
        <v>558</v>
      </c>
      <c r="G109" t="s">
        <v>587</v>
      </c>
      <c r="H109" s="194">
        <v>-1968900</v>
      </c>
      <c r="I109" s="194">
        <v>5000000</v>
      </c>
      <c r="J109" s="194">
        <v>0</v>
      </c>
      <c r="K109" s="194">
        <v>3031100</v>
      </c>
    </row>
    <row r="110" spans="1:11" x14ac:dyDescent="0.3">
      <c r="A110" t="s">
        <v>20</v>
      </c>
      <c r="B110" t="s">
        <v>21</v>
      </c>
      <c r="C110" t="s">
        <v>316</v>
      </c>
      <c r="D110" t="s">
        <v>23</v>
      </c>
      <c r="E110" t="s">
        <v>451</v>
      </c>
      <c r="F110" t="s">
        <v>558</v>
      </c>
      <c r="G110" t="s">
        <v>452</v>
      </c>
      <c r="H110" s="194">
        <v>0</v>
      </c>
      <c r="I110" s="194">
        <v>100000</v>
      </c>
      <c r="J110" s="194">
        <v>84000</v>
      </c>
      <c r="K110" s="194">
        <v>16000</v>
      </c>
    </row>
    <row r="111" spans="1:11" x14ac:dyDescent="0.3">
      <c r="A111" t="s">
        <v>20</v>
      </c>
      <c r="B111" t="s">
        <v>21</v>
      </c>
      <c r="C111" t="s">
        <v>316</v>
      </c>
      <c r="D111" t="s">
        <v>23</v>
      </c>
      <c r="E111" t="s">
        <v>407</v>
      </c>
      <c r="F111" t="s">
        <v>558</v>
      </c>
      <c r="G111" t="s">
        <v>408</v>
      </c>
      <c r="H111" s="194">
        <v>1300000</v>
      </c>
      <c r="I111" s="194">
        <v>600000</v>
      </c>
      <c r="J111" s="194">
        <v>0</v>
      </c>
      <c r="K111" s="194">
        <v>1900000</v>
      </c>
    </row>
    <row r="112" spans="1:11" x14ac:dyDescent="0.3">
      <c r="A112" t="s">
        <v>20</v>
      </c>
      <c r="B112" t="s">
        <v>21</v>
      </c>
      <c r="C112" t="s">
        <v>316</v>
      </c>
      <c r="D112" t="s">
        <v>23</v>
      </c>
      <c r="E112" t="s">
        <v>359</v>
      </c>
      <c r="F112" t="s">
        <v>558</v>
      </c>
      <c r="G112" t="s">
        <v>360</v>
      </c>
      <c r="H112" s="194">
        <v>406000</v>
      </c>
      <c r="I112" s="194">
        <v>0</v>
      </c>
      <c r="J112" s="194">
        <v>0</v>
      </c>
      <c r="K112" s="194">
        <v>406000</v>
      </c>
    </row>
    <row r="113" spans="1:11" x14ac:dyDescent="0.3">
      <c r="A113" t="s">
        <v>20</v>
      </c>
      <c r="B113" t="s">
        <v>21</v>
      </c>
      <c r="C113" t="s">
        <v>316</v>
      </c>
      <c r="D113" t="s">
        <v>23</v>
      </c>
      <c r="E113" t="s">
        <v>628</v>
      </c>
      <c r="F113" t="s">
        <v>558</v>
      </c>
      <c r="G113" t="s">
        <v>629</v>
      </c>
      <c r="H113" s="194">
        <v>0</v>
      </c>
      <c r="I113" s="194">
        <v>250000</v>
      </c>
      <c r="J113" s="194">
        <v>0</v>
      </c>
      <c r="K113" s="194">
        <v>250000</v>
      </c>
    </row>
    <row r="114" spans="1:11" x14ac:dyDescent="0.3">
      <c r="A114" t="s">
        <v>20</v>
      </c>
      <c r="B114" t="s">
        <v>21</v>
      </c>
      <c r="C114" t="s">
        <v>316</v>
      </c>
      <c r="D114" t="s">
        <v>23</v>
      </c>
      <c r="E114" t="s">
        <v>288</v>
      </c>
      <c r="F114" t="s">
        <v>558</v>
      </c>
      <c r="G114" t="s">
        <v>595</v>
      </c>
      <c r="H114" s="194">
        <v>250000</v>
      </c>
      <c r="I114" s="194">
        <v>0</v>
      </c>
      <c r="J114" s="194">
        <v>0</v>
      </c>
      <c r="K114" s="194">
        <v>250000</v>
      </c>
    </row>
    <row r="115" spans="1:11" x14ac:dyDescent="0.3">
      <c r="A115" t="s">
        <v>20</v>
      </c>
      <c r="B115" t="s">
        <v>21</v>
      </c>
      <c r="C115" t="s">
        <v>316</v>
      </c>
      <c r="D115" t="s">
        <v>23</v>
      </c>
      <c r="E115" t="s">
        <v>320</v>
      </c>
      <c r="F115" t="s">
        <v>558</v>
      </c>
      <c r="G115" t="s">
        <v>562</v>
      </c>
      <c r="H115" s="194">
        <v>472000</v>
      </c>
      <c r="I115" s="194">
        <v>500000</v>
      </c>
      <c r="J115" s="194">
        <v>772000</v>
      </c>
      <c r="K115" s="194">
        <v>200000</v>
      </c>
    </row>
    <row r="116" spans="1:11" x14ac:dyDescent="0.3">
      <c r="A116" t="s">
        <v>20</v>
      </c>
      <c r="B116" t="s">
        <v>21</v>
      </c>
      <c r="C116" t="s">
        <v>316</v>
      </c>
      <c r="D116" t="s">
        <v>23</v>
      </c>
      <c r="E116" t="s">
        <v>357</v>
      </c>
      <c r="F116" t="s">
        <v>558</v>
      </c>
      <c r="G116" t="s">
        <v>358</v>
      </c>
      <c r="H116" s="194">
        <v>1400000</v>
      </c>
      <c r="I116" s="194">
        <v>600000</v>
      </c>
      <c r="J116" s="194">
        <v>0</v>
      </c>
      <c r="K116" s="194">
        <v>2000000</v>
      </c>
    </row>
    <row r="117" spans="1:11" x14ac:dyDescent="0.3">
      <c r="A117" t="s">
        <v>20</v>
      </c>
      <c r="B117" t="s">
        <v>21</v>
      </c>
      <c r="C117" t="s">
        <v>316</v>
      </c>
      <c r="D117" t="s">
        <v>23</v>
      </c>
      <c r="E117" t="s">
        <v>405</v>
      </c>
      <c r="F117" t="s">
        <v>558</v>
      </c>
      <c r="G117" t="s">
        <v>406</v>
      </c>
      <c r="H117" s="194">
        <v>120000</v>
      </c>
      <c r="I117" s="194">
        <v>0</v>
      </c>
      <c r="J117" s="194">
        <v>0</v>
      </c>
      <c r="K117" s="194">
        <v>120000</v>
      </c>
    </row>
    <row r="118" spans="1:11" x14ac:dyDescent="0.3">
      <c r="A118" t="s">
        <v>20</v>
      </c>
      <c r="B118" t="s">
        <v>21</v>
      </c>
      <c r="C118" t="s">
        <v>316</v>
      </c>
      <c r="D118" t="s">
        <v>23</v>
      </c>
      <c r="E118" t="s">
        <v>352</v>
      </c>
      <c r="F118" t="s">
        <v>558</v>
      </c>
      <c r="G118" t="s">
        <v>589</v>
      </c>
      <c r="H118" s="194">
        <v>1800000</v>
      </c>
      <c r="I118" s="194">
        <v>600000</v>
      </c>
      <c r="J118" s="194">
        <v>0</v>
      </c>
      <c r="K118" s="194">
        <v>2400000</v>
      </c>
    </row>
    <row r="119" spans="1:11" x14ac:dyDescent="0.3">
      <c r="A119" t="s">
        <v>20</v>
      </c>
      <c r="B119" t="s">
        <v>21</v>
      </c>
      <c r="C119" t="s">
        <v>316</v>
      </c>
      <c r="D119" t="s">
        <v>23</v>
      </c>
      <c r="E119" t="s">
        <v>409</v>
      </c>
      <c r="F119" t="s">
        <v>558</v>
      </c>
      <c r="G119" t="s">
        <v>410</v>
      </c>
      <c r="H119" s="194">
        <v>1150000</v>
      </c>
      <c r="I119" s="194">
        <v>600000</v>
      </c>
      <c r="J119" s="194">
        <v>0</v>
      </c>
      <c r="K119" s="194">
        <v>1750000</v>
      </c>
    </row>
    <row r="120" spans="1:11" x14ac:dyDescent="0.3">
      <c r="A120" t="s">
        <v>20</v>
      </c>
      <c r="B120" t="s">
        <v>21</v>
      </c>
      <c r="C120" t="s">
        <v>316</v>
      </c>
      <c r="D120" t="s">
        <v>23</v>
      </c>
      <c r="E120" t="s">
        <v>289</v>
      </c>
      <c r="F120" t="s">
        <v>558</v>
      </c>
      <c r="G120" t="s">
        <v>590</v>
      </c>
      <c r="H120" s="194">
        <v>3285850</v>
      </c>
      <c r="I120" s="194">
        <v>0</v>
      </c>
      <c r="J120" s="194">
        <v>0</v>
      </c>
      <c r="K120" s="194">
        <v>3285850</v>
      </c>
    </row>
    <row r="121" spans="1:11" x14ac:dyDescent="0.3">
      <c r="A121" t="s">
        <v>20</v>
      </c>
      <c r="B121" t="s">
        <v>21</v>
      </c>
      <c r="C121" t="s">
        <v>316</v>
      </c>
      <c r="D121" t="s">
        <v>23</v>
      </c>
      <c r="E121" t="s">
        <v>356</v>
      </c>
      <c r="F121" t="s">
        <v>558</v>
      </c>
      <c r="G121" t="s">
        <v>592</v>
      </c>
      <c r="H121" s="194">
        <v>1800000</v>
      </c>
      <c r="I121" s="194">
        <v>600000</v>
      </c>
      <c r="J121" s="194">
        <v>0</v>
      </c>
      <c r="K121" s="194">
        <v>2400000</v>
      </c>
    </row>
    <row r="122" spans="1:11" x14ac:dyDescent="0.3">
      <c r="A122" t="s">
        <v>20</v>
      </c>
      <c r="B122" t="s">
        <v>21</v>
      </c>
      <c r="C122" t="s">
        <v>316</v>
      </c>
      <c r="D122" t="s">
        <v>23</v>
      </c>
      <c r="E122" t="s">
        <v>303</v>
      </c>
      <c r="F122" t="s">
        <v>558</v>
      </c>
      <c r="G122" t="s">
        <v>304</v>
      </c>
      <c r="H122" s="194">
        <v>1355300</v>
      </c>
      <c r="I122" s="194">
        <v>1770669</v>
      </c>
      <c r="J122" s="194">
        <v>2000000</v>
      </c>
      <c r="K122" s="194">
        <v>1125969</v>
      </c>
    </row>
    <row r="123" spans="1:11" x14ac:dyDescent="0.3">
      <c r="A123" t="s">
        <v>20</v>
      </c>
      <c r="B123" t="s">
        <v>21</v>
      </c>
      <c r="C123" t="s">
        <v>316</v>
      </c>
      <c r="D123" t="s">
        <v>23</v>
      </c>
      <c r="E123" t="s">
        <v>364</v>
      </c>
      <c r="F123" t="s">
        <v>558</v>
      </c>
      <c r="G123" t="s">
        <v>365</v>
      </c>
      <c r="H123" s="194">
        <v>3672000</v>
      </c>
      <c r="I123" s="194">
        <v>1296000</v>
      </c>
      <c r="J123" s="194">
        <v>0</v>
      </c>
      <c r="K123" s="194">
        <v>4968000</v>
      </c>
    </row>
    <row r="124" spans="1:11" x14ac:dyDescent="0.3">
      <c r="A124" t="s">
        <v>20</v>
      </c>
      <c r="B124" t="s">
        <v>21</v>
      </c>
      <c r="C124" t="s">
        <v>316</v>
      </c>
      <c r="D124" t="s">
        <v>23</v>
      </c>
      <c r="E124" t="s">
        <v>308</v>
      </c>
      <c r="F124" t="s">
        <v>558</v>
      </c>
      <c r="G124" t="s">
        <v>618</v>
      </c>
      <c r="H124" s="194">
        <v>200000</v>
      </c>
      <c r="I124" s="194">
        <v>0</v>
      </c>
      <c r="J124" s="194">
        <v>0</v>
      </c>
      <c r="K124" s="194">
        <v>200000</v>
      </c>
    </row>
    <row r="125" spans="1:11" x14ac:dyDescent="0.3">
      <c r="A125" t="s">
        <v>20</v>
      </c>
      <c r="B125" t="s">
        <v>21</v>
      </c>
      <c r="C125" t="s">
        <v>316</v>
      </c>
      <c r="D125" t="s">
        <v>23</v>
      </c>
      <c r="E125" t="s">
        <v>397</v>
      </c>
      <c r="F125" t="s">
        <v>558</v>
      </c>
      <c r="G125" t="s">
        <v>398</v>
      </c>
      <c r="H125" s="194">
        <v>1650000</v>
      </c>
      <c r="I125" s="194">
        <v>600000</v>
      </c>
      <c r="J125" s="194">
        <v>8000000</v>
      </c>
      <c r="K125" s="194">
        <v>-5750000</v>
      </c>
    </row>
    <row r="126" spans="1:11" x14ac:dyDescent="0.3">
      <c r="A126" t="s">
        <v>20</v>
      </c>
      <c r="B126" t="s">
        <v>21</v>
      </c>
      <c r="C126" t="s">
        <v>316</v>
      </c>
      <c r="D126" t="s">
        <v>23</v>
      </c>
      <c r="E126" t="s">
        <v>338</v>
      </c>
      <c r="F126" t="s">
        <v>558</v>
      </c>
      <c r="G126" t="s">
        <v>582</v>
      </c>
      <c r="H126" s="194">
        <v>-130000</v>
      </c>
      <c r="I126" s="194">
        <v>50000</v>
      </c>
      <c r="J126" s="194">
        <v>0</v>
      </c>
      <c r="K126" s="194">
        <v>-80000</v>
      </c>
    </row>
    <row r="127" spans="1:11" x14ac:dyDescent="0.3">
      <c r="A127" t="s">
        <v>20</v>
      </c>
      <c r="B127" t="s">
        <v>21</v>
      </c>
      <c r="C127" t="s">
        <v>316</v>
      </c>
      <c r="D127" t="s">
        <v>23</v>
      </c>
      <c r="E127" t="s">
        <v>393</v>
      </c>
      <c r="F127" t="s">
        <v>558</v>
      </c>
      <c r="G127" t="s">
        <v>394</v>
      </c>
      <c r="H127" s="194">
        <v>1650000</v>
      </c>
      <c r="I127" s="194">
        <v>5701288</v>
      </c>
      <c r="J127" s="194">
        <v>14000000</v>
      </c>
      <c r="K127" s="194">
        <v>-6648712</v>
      </c>
    </row>
    <row r="128" spans="1:11" x14ac:dyDescent="0.3">
      <c r="A128" t="s">
        <v>20</v>
      </c>
      <c r="B128" t="s">
        <v>21</v>
      </c>
      <c r="C128" t="s">
        <v>316</v>
      </c>
      <c r="D128" t="s">
        <v>23</v>
      </c>
      <c r="E128" t="s">
        <v>445</v>
      </c>
      <c r="F128" t="s">
        <v>558</v>
      </c>
      <c r="G128" t="s">
        <v>446</v>
      </c>
      <c r="H128" s="194">
        <v>0</v>
      </c>
      <c r="I128" s="194">
        <v>500000</v>
      </c>
      <c r="J128" s="194">
        <v>0</v>
      </c>
      <c r="K128" s="194">
        <v>500000</v>
      </c>
    </row>
    <row r="129" spans="1:11" x14ac:dyDescent="0.3">
      <c r="A129" t="s">
        <v>20</v>
      </c>
      <c r="B129" t="s">
        <v>21</v>
      </c>
      <c r="C129" t="s">
        <v>316</v>
      </c>
      <c r="D129" t="s">
        <v>23</v>
      </c>
      <c r="E129" t="s">
        <v>429</v>
      </c>
      <c r="F129" t="s">
        <v>558</v>
      </c>
      <c r="G129" t="s">
        <v>430</v>
      </c>
      <c r="H129" s="194">
        <v>550000</v>
      </c>
      <c r="I129" s="194">
        <v>550000</v>
      </c>
      <c r="J129" s="194">
        <v>0</v>
      </c>
      <c r="K129" s="194">
        <v>1100000</v>
      </c>
    </row>
    <row r="130" spans="1:11" x14ac:dyDescent="0.3">
      <c r="A130" t="s">
        <v>20</v>
      </c>
      <c r="B130" t="s">
        <v>21</v>
      </c>
      <c r="C130" t="s">
        <v>316</v>
      </c>
      <c r="D130" t="s">
        <v>23</v>
      </c>
      <c r="E130" t="s">
        <v>355</v>
      </c>
      <c r="F130" t="s">
        <v>558</v>
      </c>
      <c r="G130" t="s">
        <v>593</v>
      </c>
      <c r="H130" s="194">
        <v>1800000</v>
      </c>
      <c r="I130" s="194">
        <v>600000</v>
      </c>
      <c r="J130" s="194">
        <v>0</v>
      </c>
      <c r="K130" s="194">
        <v>2400000</v>
      </c>
    </row>
    <row r="131" spans="1:11" x14ac:dyDescent="0.3">
      <c r="A131" t="s">
        <v>20</v>
      </c>
      <c r="B131" t="s">
        <v>21</v>
      </c>
      <c r="C131" t="s">
        <v>316</v>
      </c>
      <c r="D131" t="s">
        <v>23</v>
      </c>
      <c r="E131" t="s">
        <v>283</v>
      </c>
      <c r="F131" t="s">
        <v>558</v>
      </c>
      <c r="G131" t="s">
        <v>613</v>
      </c>
      <c r="H131" s="194">
        <v>901694</v>
      </c>
      <c r="I131" s="194">
        <v>0</v>
      </c>
      <c r="J131" s="194">
        <v>0</v>
      </c>
      <c r="K131" s="194">
        <v>901694</v>
      </c>
    </row>
    <row r="132" spans="1:11" x14ac:dyDescent="0.3">
      <c r="A132" t="s">
        <v>20</v>
      </c>
      <c r="B132" t="s">
        <v>21</v>
      </c>
      <c r="C132" t="s">
        <v>316</v>
      </c>
      <c r="D132" t="s">
        <v>23</v>
      </c>
      <c r="E132" t="s">
        <v>443</v>
      </c>
      <c r="F132" t="s">
        <v>558</v>
      </c>
      <c r="G132" t="s">
        <v>444</v>
      </c>
      <c r="H132" s="194">
        <v>60000</v>
      </c>
      <c r="I132" s="194">
        <v>60000</v>
      </c>
      <c r="J132" s="194">
        <v>0</v>
      </c>
      <c r="K132" s="194">
        <v>120000</v>
      </c>
    </row>
    <row r="133" spans="1:11" x14ac:dyDescent="0.3">
      <c r="A133" t="s">
        <v>20</v>
      </c>
      <c r="B133" t="s">
        <v>21</v>
      </c>
      <c r="C133" t="s">
        <v>316</v>
      </c>
      <c r="D133" t="s">
        <v>23</v>
      </c>
      <c r="E133" t="s">
        <v>401</v>
      </c>
      <c r="F133" t="s">
        <v>558</v>
      </c>
      <c r="G133" t="s">
        <v>402</v>
      </c>
      <c r="H133" s="194">
        <v>-3251818</v>
      </c>
      <c r="I133" s="194">
        <v>2767355</v>
      </c>
      <c r="J133" s="194">
        <v>2000000</v>
      </c>
      <c r="K133" s="194">
        <v>-2484463</v>
      </c>
    </row>
    <row r="134" spans="1:11" x14ac:dyDescent="0.3">
      <c r="A134" t="s">
        <v>20</v>
      </c>
      <c r="B134" t="s">
        <v>21</v>
      </c>
      <c r="C134" t="s">
        <v>316</v>
      </c>
      <c r="D134" t="s">
        <v>23</v>
      </c>
      <c r="E134" t="s">
        <v>354</v>
      </c>
      <c r="F134" t="s">
        <v>558</v>
      </c>
      <c r="G134" t="s">
        <v>594</v>
      </c>
      <c r="H134" s="194">
        <v>330000</v>
      </c>
      <c r="I134" s="194">
        <v>500000</v>
      </c>
      <c r="J134" s="194">
        <v>840000</v>
      </c>
      <c r="K134" s="194">
        <v>-10000</v>
      </c>
    </row>
    <row r="135" spans="1:11" x14ac:dyDescent="0.3">
      <c r="A135" t="s">
        <v>20</v>
      </c>
      <c r="B135" t="s">
        <v>21</v>
      </c>
      <c r="C135" t="s">
        <v>316</v>
      </c>
      <c r="D135" t="s">
        <v>23</v>
      </c>
      <c r="E135" t="s">
        <v>309</v>
      </c>
      <c r="F135" t="s">
        <v>558</v>
      </c>
      <c r="G135" t="s">
        <v>619</v>
      </c>
      <c r="H135" s="194">
        <v>400000</v>
      </c>
      <c r="I135" s="194">
        <v>0</v>
      </c>
      <c r="J135" s="194">
        <v>0</v>
      </c>
      <c r="K135" s="194">
        <v>400000</v>
      </c>
    </row>
    <row r="136" spans="1:11" x14ac:dyDescent="0.3">
      <c r="A136" t="s">
        <v>20</v>
      </c>
      <c r="B136" t="s">
        <v>21</v>
      </c>
      <c r="C136" t="s">
        <v>316</v>
      </c>
      <c r="D136" t="s">
        <v>23</v>
      </c>
      <c r="E136" t="s">
        <v>447</v>
      </c>
      <c r="F136" t="s">
        <v>558</v>
      </c>
      <c r="G136" t="s">
        <v>448</v>
      </c>
      <c r="H136" s="194">
        <v>0</v>
      </c>
      <c r="I136" s="194">
        <v>726000</v>
      </c>
      <c r="J136" s="194">
        <v>2000000</v>
      </c>
      <c r="K136" s="194">
        <v>-1274000</v>
      </c>
    </row>
    <row r="137" spans="1:11" x14ac:dyDescent="0.3">
      <c r="A137" t="s">
        <v>20</v>
      </c>
      <c r="B137" t="s">
        <v>21</v>
      </c>
      <c r="C137" t="s">
        <v>316</v>
      </c>
      <c r="D137" t="s">
        <v>23</v>
      </c>
      <c r="E137" t="s">
        <v>459</v>
      </c>
      <c r="F137" t="s">
        <v>558</v>
      </c>
      <c r="G137" t="s">
        <v>460</v>
      </c>
      <c r="H137" s="194">
        <v>0</v>
      </c>
      <c r="I137" s="194">
        <v>450000</v>
      </c>
      <c r="J137" s="194">
        <v>0</v>
      </c>
      <c r="K137" s="194">
        <v>450000</v>
      </c>
    </row>
    <row r="138" spans="1:11" x14ac:dyDescent="0.3">
      <c r="A138" t="s">
        <v>20</v>
      </c>
      <c r="B138" t="s">
        <v>21</v>
      </c>
      <c r="C138" t="s">
        <v>316</v>
      </c>
      <c r="D138" t="s">
        <v>23</v>
      </c>
      <c r="E138" t="s">
        <v>379</v>
      </c>
      <c r="F138" t="s">
        <v>558</v>
      </c>
      <c r="G138" t="s">
        <v>380</v>
      </c>
      <c r="H138" s="194">
        <v>300000</v>
      </c>
      <c r="I138" s="194">
        <v>300000</v>
      </c>
      <c r="J138" s="194">
        <v>0</v>
      </c>
      <c r="K138" s="194">
        <v>600000</v>
      </c>
    </row>
    <row r="139" spans="1:11" x14ac:dyDescent="0.3">
      <c r="A139" t="s">
        <v>20</v>
      </c>
      <c r="B139" t="s">
        <v>21</v>
      </c>
      <c r="C139" t="s">
        <v>316</v>
      </c>
      <c r="D139" t="s">
        <v>23</v>
      </c>
      <c r="E139" t="s">
        <v>368</v>
      </c>
      <c r="F139" t="s">
        <v>558</v>
      </c>
      <c r="G139" t="s">
        <v>369</v>
      </c>
      <c r="H139" s="194">
        <v>2100000</v>
      </c>
      <c r="I139" s="194">
        <v>1079040</v>
      </c>
      <c r="J139" s="194">
        <v>2000000</v>
      </c>
      <c r="K139" s="194">
        <v>1179040</v>
      </c>
    </row>
    <row r="140" spans="1:11" x14ac:dyDescent="0.3">
      <c r="A140" t="s">
        <v>20</v>
      </c>
      <c r="B140" t="s">
        <v>21</v>
      </c>
      <c r="C140" t="s">
        <v>316</v>
      </c>
      <c r="D140" t="s">
        <v>23</v>
      </c>
      <c r="E140" t="s">
        <v>419</v>
      </c>
      <c r="F140" t="s">
        <v>558</v>
      </c>
      <c r="G140" t="s">
        <v>420</v>
      </c>
      <c r="H140" s="194">
        <v>170000</v>
      </c>
      <c r="I140" s="194">
        <v>0</v>
      </c>
      <c r="J140" s="194">
        <v>0</v>
      </c>
      <c r="K140" s="194">
        <v>170000</v>
      </c>
    </row>
    <row r="141" spans="1:11" x14ac:dyDescent="0.3">
      <c r="A141" t="s">
        <v>20</v>
      </c>
      <c r="B141" t="s">
        <v>21</v>
      </c>
      <c r="C141" t="s">
        <v>316</v>
      </c>
      <c r="D141" t="s">
        <v>23</v>
      </c>
      <c r="E141" t="s">
        <v>413</v>
      </c>
      <c r="F141" t="s">
        <v>558</v>
      </c>
      <c r="G141" t="s">
        <v>414</v>
      </c>
      <c r="H141" s="194">
        <v>1900000</v>
      </c>
      <c r="I141" s="194">
        <v>1488015</v>
      </c>
      <c r="J141" s="194">
        <v>388015</v>
      </c>
      <c r="K141" s="194">
        <v>3000000</v>
      </c>
    </row>
    <row r="142" spans="1:11" x14ac:dyDescent="0.3">
      <c r="A142" t="s">
        <v>20</v>
      </c>
      <c r="B142" t="s">
        <v>21</v>
      </c>
      <c r="C142" t="s">
        <v>316</v>
      </c>
      <c r="D142" t="s">
        <v>23</v>
      </c>
      <c r="E142" t="s">
        <v>339</v>
      </c>
      <c r="F142" t="s">
        <v>558</v>
      </c>
      <c r="G142" t="s">
        <v>583</v>
      </c>
      <c r="H142" s="194">
        <v>1750000</v>
      </c>
      <c r="I142" s="194">
        <v>600000</v>
      </c>
      <c r="J142" s="194">
        <v>0</v>
      </c>
      <c r="K142" s="194">
        <v>2350000</v>
      </c>
    </row>
    <row r="143" spans="1:11" x14ac:dyDescent="0.3">
      <c r="A143" t="s">
        <v>20</v>
      </c>
      <c r="B143" t="s">
        <v>21</v>
      </c>
      <c r="C143" t="s">
        <v>316</v>
      </c>
      <c r="D143" t="s">
        <v>23</v>
      </c>
      <c r="E143" t="s">
        <v>366</v>
      </c>
      <c r="F143" t="s">
        <v>558</v>
      </c>
      <c r="G143" t="s">
        <v>367</v>
      </c>
      <c r="H143" s="194">
        <v>1750000</v>
      </c>
      <c r="I143" s="194">
        <v>600000</v>
      </c>
      <c r="J143" s="194">
        <v>0</v>
      </c>
      <c r="K143" s="194">
        <v>2350000</v>
      </c>
    </row>
    <row r="144" spans="1:11" x14ac:dyDescent="0.3">
      <c r="A144" t="s">
        <v>20</v>
      </c>
      <c r="B144" t="s">
        <v>21</v>
      </c>
      <c r="C144" t="s">
        <v>316</v>
      </c>
      <c r="D144" t="s">
        <v>23</v>
      </c>
      <c r="E144" t="s">
        <v>370</v>
      </c>
      <c r="F144" t="s">
        <v>558</v>
      </c>
      <c r="G144" t="s">
        <v>371</v>
      </c>
      <c r="H144" s="194">
        <v>3500000</v>
      </c>
      <c r="I144" s="194">
        <v>1200000</v>
      </c>
      <c r="J144" s="194">
        <v>0</v>
      </c>
      <c r="K144" s="194">
        <v>4700000</v>
      </c>
    </row>
    <row r="145" spans="1:11" x14ac:dyDescent="0.3">
      <c r="A145" t="s">
        <v>20</v>
      </c>
      <c r="B145" t="s">
        <v>21</v>
      </c>
      <c r="C145" t="s">
        <v>316</v>
      </c>
      <c r="D145" t="s">
        <v>23</v>
      </c>
      <c r="E145" t="s">
        <v>387</v>
      </c>
      <c r="F145" t="s">
        <v>558</v>
      </c>
      <c r="G145" t="s">
        <v>388</v>
      </c>
      <c r="H145" s="194">
        <v>444000</v>
      </c>
      <c r="I145" s="194">
        <v>0</v>
      </c>
      <c r="J145" s="194">
        <v>0</v>
      </c>
      <c r="K145" s="194">
        <v>444000</v>
      </c>
    </row>
    <row r="146" spans="1:11" x14ac:dyDescent="0.3">
      <c r="A146" t="s">
        <v>20</v>
      </c>
      <c r="B146" t="s">
        <v>21</v>
      </c>
      <c r="C146" t="s">
        <v>316</v>
      </c>
      <c r="D146" t="s">
        <v>23</v>
      </c>
      <c r="E146" t="s">
        <v>275</v>
      </c>
      <c r="F146" t="s">
        <v>558</v>
      </c>
      <c r="G146" t="s">
        <v>563</v>
      </c>
      <c r="H146" s="194">
        <v>3003056</v>
      </c>
      <c r="I146" s="194">
        <v>1642446</v>
      </c>
      <c r="J146" s="194">
        <v>0</v>
      </c>
      <c r="K146" s="194">
        <v>4645502</v>
      </c>
    </row>
    <row r="147" spans="1:11" x14ac:dyDescent="0.3">
      <c r="A147" t="s">
        <v>20</v>
      </c>
      <c r="B147" t="s">
        <v>21</v>
      </c>
      <c r="C147" t="s">
        <v>316</v>
      </c>
      <c r="D147" t="s">
        <v>23</v>
      </c>
      <c r="E147" t="s">
        <v>276</v>
      </c>
      <c r="F147" t="s">
        <v>558</v>
      </c>
      <c r="G147" t="s">
        <v>277</v>
      </c>
      <c r="H147" s="194">
        <v>3275094</v>
      </c>
      <c r="I147" s="194">
        <v>550000</v>
      </c>
      <c r="J147" s="194">
        <v>0</v>
      </c>
      <c r="K147" s="194">
        <v>3825094</v>
      </c>
    </row>
    <row r="148" spans="1:11" x14ac:dyDescent="0.3">
      <c r="A148" t="s">
        <v>20</v>
      </c>
      <c r="B148" t="s">
        <v>21</v>
      </c>
      <c r="C148" t="s">
        <v>316</v>
      </c>
      <c r="D148" t="s">
        <v>23</v>
      </c>
      <c r="E148" t="s">
        <v>340</v>
      </c>
      <c r="F148" t="s">
        <v>558</v>
      </c>
      <c r="G148" t="s">
        <v>584</v>
      </c>
      <c r="H148" s="194">
        <v>2500000</v>
      </c>
      <c r="I148" s="194">
        <v>1200000</v>
      </c>
      <c r="J148" s="194">
        <v>0</v>
      </c>
      <c r="K148" s="194">
        <v>3700000</v>
      </c>
    </row>
    <row r="149" spans="1:11" x14ac:dyDescent="0.3">
      <c r="A149" t="s">
        <v>20</v>
      </c>
      <c r="B149" t="s">
        <v>21</v>
      </c>
      <c r="C149" t="s">
        <v>316</v>
      </c>
      <c r="D149" t="s">
        <v>23</v>
      </c>
      <c r="E149" t="s">
        <v>353</v>
      </c>
      <c r="F149" t="s">
        <v>558</v>
      </c>
      <c r="G149" t="s">
        <v>630</v>
      </c>
      <c r="H149" s="194">
        <v>-294000</v>
      </c>
      <c r="I149" s="194">
        <v>0</v>
      </c>
      <c r="J149" s="194">
        <v>0</v>
      </c>
      <c r="K149" s="194">
        <v>-294000</v>
      </c>
    </row>
    <row r="150" spans="1:11" x14ac:dyDescent="0.3">
      <c r="A150" t="s">
        <v>20</v>
      </c>
      <c r="B150" t="s">
        <v>21</v>
      </c>
      <c r="C150" t="s">
        <v>316</v>
      </c>
      <c r="D150" t="s">
        <v>23</v>
      </c>
      <c r="E150" t="s">
        <v>631</v>
      </c>
      <c r="F150" t="s">
        <v>558</v>
      </c>
      <c r="G150" t="s">
        <v>632</v>
      </c>
      <c r="H150" s="194">
        <v>0</v>
      </c>
      <c r="I150" s="194">
        <v>350000</v>
      </c>
      <c r="J150" s="194">
        <v>0</v>
      </c>
      <c r="K150" s="194">
        <v>350000</v>
      </c>
    </row>
    <row r="151" spans="1:11" x14ac:dyDescent="0.3">
      <c r="A151" t="s">
        <v>20</v>
      </c>
      <c r="B151" t="s">
        <v>21</v>
      </c>
      <c r="C151" t="s">
        <v>316</v>
      </c>
      <c r="D151" t="s">
        <v>23</v>
      </c>
      <c r="E151" t="s">
        <v>633</v>
      </c>
      <c r="F151" t="s">
        <v>558</v>
      </c>
      <c r="G151" t="s">
        <v>634</v>
      </c>
      <c r="H151" s="194">
        <v>0</v>
      </c>
      <c r="I151" s="194">
        <v>150000</v>
      </c>
      <c r="J151" s="194">
        <v>0</v>
      </c>
      <c r="K151" s="194">
        <v>150000</v>
      </c>
    </row>
    <row r="152" spans="1:11" x14ac:dyDescent="0.3">
      <c r="A152" t="s">
        <v>20</v>
      </c>
      <c r="B152" t="s">
        <v>21</v>
      </c>
      <c r="C152" t="s">
        <v>316</v>
      </c>
      <c r="D152" t="s">
        <v>23</v>
      </c>
      <c r="E152" t="s">
        <v>341</v>
      </c>
      <c r="F152" t="s">
        <v>558</v>
      </c>
      <c r="G152" t="s">
        <v>570</v>
      </c>
      <c r="H152" s="194">
        <v>1800000</v>
      </c>
      <c r="I152" s="194">
        <v>600000</v>
      </c>
      <c r="J152" s="194">
        <v>0</v>
      </c>
      <c r="K152" s="194">
        <v>2400000</v>
      </c>
    </row>
    <row r="153" spans="1:11" x14ac:dyDescent="0.3">
      <c r="A153" t="s">
        <v>20</v>
      </c>
      <c r="B153" t="s">
        <v>21</v>
      </c>
      <c r="C153" t="s">
        <v>316</v>
      </c>
      <c r="D153" t="s">
        <v>23</v>
      </c>
      <c r="E153" t="s">
        <v>267</v>
      </c>
      <c r="F153" t="s">
        <v>558</v>
      </c>
      <c r="G153" t="s">
        <v>268</v>
      </c>
      <c r="H153" s="194">
        <v>-641000</v>
      </c>
      <c r="I153" s="194">
        <v>0</v>
      </c>
      <c r="J153" s="194">
        <v>3384000</v>
      </c>
      <c r="K153" s="194">
        <v>-4025000</v>
      </c>
    </row>
    <row r="154" spans="1:11" x14ac:dyDescent="0.3">
      <c r="A154" t="s">
        <v>20</v>
      </c>
      <c r="B154" t="s">
        <v>21</v>
      </c>
      <c r="C154" t="s">
        <v>316</v>
      </c>
      <c r="D154" t="s">
        <v>23</v>
      </c>
      <c r="E154" t="s">
        <v>361</v>
      </c>
      <c r="F154" t="s">
        <v>558</v>
      </c>
      <c r="G154" t="s">
        <v>635</v>
      </c>
      <c r="H154" s="194">
        <v>-82000</v>
      </c>
      <c r="I154" s="194">
        <v>0</v>
      </c>
      <c r="J154" s="194">
        <v>0</v>
      </c>
      <c r="K154" s="194">
        <v>-82000</v>
      </c>
    </row>
    <row r="155" spans="1:11" x14ac:dyDescent="0.3">
      <c r="A155" t="s">
        <v>20</v>
      </c>
      <c r="B155" t="s">
        <v>21</v>
      </c>
      <c r="C155" t="s">
        <v>316</v>
      </c>
      <c r="D155" t="s">
        <v>23</v>
      </c>
      <c r="E155" t="s">
        <v>385</v>
      </c>
      <c r="F155" t="s">
        <v>558</v>
      </c>
      <c r="G155" t="s">
        <v>386</v>
      </c>
      <c r="H155" s="194">
        <v>1545696</v>
      </c>
      <c r="I155" s="194">
        <v>5277903</v>
      </c>
      <c r="J155" s="194">
        <v>3346958</v>
      </c>
      <c r="K155" s="194">
        <v>3476641</v>
      </c>
    </row>
    <row r="156" spans="1:11" x14ac:dyDescent="0.3">
      <c r="A156" t="s">
        <v>20</v>
      </c>
      <c r="B156" t="s">
        <v>21</v>
      </c>
      <c r="C156" t="s">
        <v>316</v>
      </c>
      <c r="D156" t="s">
        <v>23</v>
      </c>
      <c r="E156" t="s">
        <v>342</v>
      </c>
      <c r="F156" t="s">
        <v>558</v>
      </c>
      <c r="G156" t="s">
        <v>572</v>
      </c>
      <c r="H156" s="194">
        <v>950000</v>
      </c>
      <c r="I156" s="194">
        <v>600000</v>
      </c>
      <c r="J156" s="194">
        <v>0</v>
      </c>
      <c r="K156" s="194">
        <v>1550000</v>
      </c>
    </row>
    <row r="157" spans="1:11" x14ac:dyDescent="0.3">
      <c r="A157" t="s">
        <v>20</v>
      </c>
      <c r="B157" t="s">
        <v>21</v>
      </c>
      <c r="C157" t="s">
        <v>316</v>
      </c>
      <c r="D157" t="s">
        <v>23</v>
      </c>
      <c r="E157" t="s">
        <v>362</v>
      </c>
      <c r="F157" t="s">
        <v>558</v>
      </c>
      <c r="G157" t="s">
        <v>586</v>
      </c>
      <c r="H157" s="194">
        <v>-162000</v>
      </c>
      <c r="I157" s="194">
        <v>0</v>
      </c>
      <c r="J157" s="194">
        <v>0</v>
      </c>
      <c r="K157" s="194">
        <v>-162000</v>
      </c>
    </row>
    <row r="158" spans="1:11" x14ac:dyDescent="0.3">
      <c r="A158" t="s">
        <v>20</v>
      </c>
      <c r="B158" t="s">
        <v>21</v>
      </c>
      <c r="C158" t="s">
        <v>316</v>
      </c>
      <c r="D158" t="s">
        <v>23</v>
      </c>
      <c r="E158" t="s">
        <v>269</v>
      </c>
      <c r="F158" t="s">
        <v>558</v>
      </c>
      <c r="G158" t="s">
        <v>270</v>
      </c>
      <c r="H158" s="194">
        <v>-640000</v>
      </c>
      <c r="I158" s="194">
        <v>0</v>
      </c>
      <c r="J158" s="194">
        <v>0</v>
      </c>
      <c r="K158" s="194">
        <v>-640000</v>
      </c>
    </row>
    <row r="159" spans="1:11" x14ac:dyDescent="0.3">
      <c r="A159" t="s">
        <v>20</v>
      </c>
      <c r="B159" t="s">
        <v>21</v>
      </c>
      <c r="C159" t="s">
        <v>316</v>
      </c>
      <c r="D159" t="s">
        <v>23</v>
      </c>
      <c r="E159" t="s">
        <v>457</v>
      </c>
      <c r="F159" t="s">
        <v>558</v>
      </c>
      <c r="G159" t="s">
        <v>458</v>
      </c>
      <c r="H159" s="194">
        <v>0</v>
      </c>
      <c r="I159" s="194">
        <v>250000</v>
      </c>
      <c r="J159" s="194">
        <v>0</v>
      </c>
      <c r="K159" s="194">
        <v>250000</v>
      </c>
    </row>
    <row r="160" spans="1:11" x14ac:dyDescent="0.3">
      <c r="A160" t="s">
        <v>20</v>
      </c>
      <c r="B160" t="s">
        <v>21</v>
      </c>
      <c r="C160" t="s">
        <v>316</v>
      </c>
      <c r="D160" t="s">
        <v>23</v>
      </c>
      <c r="E160" t="s">
        <v>334</v>
      </c>
      <c r="F160" t="s">
        <v>558</v>
      </c>
      <c r="G160" t="s">
        <v>564</v>
      </c>
      <c r="H160" s="194">
        <v>3122736</v>
      </c>
      <c r="I160" s="194">
        <v>600000</v>
      </c>
      <c r="J160" s="194">
        <v>0</v>
      </c>
      <c r="K160" s="194">
        <v>3722736</v>
      </c>
    </row>
    <row r="161" spans="1:11" x14ac:dyDescent="0.3">
      <c r="A161" t="s">
        <v>20</v>
      </c>
      <c r="B161" t="s">
        <v>21</v>
      </c>
      <c r="C161" t="s">
        <v>316</v>
      </c>
      <c r="D161" t="s">
        <v>23</v>
      </c>
      <c r="E161" t="s">
        <v>465</v>
      </c>
      <c r="F161" t="s">
        <v>558</v>
      </c>
      <c r="G161" t="s">
        <v>466</v>
      </c>
      <c r="H161" s="194">
        <v>0</v>
      </c>
      <c r="I161" s="194">
        <v>100000</v>
      </c>
      <c r="J161" s="194">
        <v>0</v>
      </c>
      <c r="K161" s="194">
        <v>100000</v>
      </c>
    </row>
    <row r="162" spans="1:11" x14ac:dyDescent="0.3">
      <c r="A162" t="s">
        <v>20</v>
      </c>
      <c r="B162" t="s">
        <v>21</v>
      </c>
      <c r="C162" t="s">
        <v>316</v>
      </c>
      <c r="D162" t="s">
        <v>23</v>
      </c>
      <c r="E162" t="s">
        <v>427</v>
      </c>
      <c r="F162" t="s">
        <v>558</v>
      </c>
      <c r="G162" t="s">
        <v>428</v>
      </c>
      <c r="H162" s="194">
        <v>-5500000</v>
      </c>
      <c r="I162" s="194">
        <v>0</v>
      </c>
      <c r="J162" s="194">
        <v>4135000</v>
      </c>
      <c r="K162" s="194">
        <v>-9635000</v>
      </c>
    </row>
    <row r="163" spans="1:11" x14ac:dyDescent="0.3">
      <c r="A163" t="s">
        <v>20</v>
      </c>
      <c r="B163" t="s">
        <v>21</v>
      </c>
      <c r="C163" t="s">
        <v>316</v>
      </c>
      <c r="D163" t="s">
        <v>23</v>
      </c>
      <c r="E163" t="s">
        <v>291</v>
      </c>
      <c r="F163" t="s">
        <v>558</v>
      </c>
      <c r="G163" t="s">
        <v>614</v>
      </c>
      <c r="H163" s="194">
        <v>-1758000</v>
      </c>
      <c r="I163" s="194">
        <v>0</v>
      </c>
      <c r="J163" s="194">
        <v>862920</v>
      </c>
      <c r="K163" s="194">
        <v>-2620920</v>
      </c>
    </row>
    <row r="164" spans="1:11" x14ac:dyDescent="0.3">
      <c r="A164" t="s">
        <v>20</v>
      </c>
      <c r="B164" t="s">
        <v>21</v>
      </c>
      <c r="C164" t="s">
        <v>316</v>
      </c>
      <c r="D164" t="s">
        <v>23</v>
      </c>
      <c r="E164" t="s">
        <v>263</v>
      </c>
      <c r="F164" t="s">
        <v>558</v>
      </c>
      <c r="G164" t="s">
        <v>264</v>
      </c>
      <c r="H164" s="194">
        <v>-1771600</v>
      </c>
      <c r="I164" s="194">
        <v>0</v>
      </c>
      <c r="J164" s="194">
        <v>1256500</v>
      </c>
      <c r="K164" s="194">
        <v>-3028100</v>
      </c>
    </row>
    <row r="165" spans="1:11" x14ac:dyDescent="0.3">
      <c r="A165" t="s">
        <v>20</v>
      </c>
      <c r="B165" t="s">
        <v>21</v>
      </c>
      <c r="C165" t="s">
        <v>316</v>
      </c>
      <c r="D165" t="s">
        <v>23</v>
      </c>
      <c r="E165" t="s">
        <v>636</v>
      </c>
      <c r="F165" t="s">
        <v>558</v>
      </c>
      <c r="G165" t="s">
        <v>637</v>
      </c>
      <c r="H165" s="194">
        <v>0</v>
      </c>
      <c r="I165" s="194">
        <v>0</v>
      </c>
      <c r="J165" s="194">
        <v>1000000</v>
      </c>
      <c r="K165" s="194">
        <v>-1000000</v>
      </c>
    </row>
    <row r="166" spans="1:11" x14ac:dyDescent="0.3">
      <c r="A166" t="s">
        <v>20</v>
      </c>
      <c r="B166" t="s">
        <v>21</v>
      </c>
      <c r="C166" t="s">
        <v>316</v>
      </c>
      <c r="D166" t="s">
        <v>23</v>
      </c>
      <c r="E166" t="s">
        <v>363</v>
      </c>
      <c r="F166" t="s">
        <v>558</v>
      </c>
      <c r="G166" t="s">
        <v>588</v>
      </c>
      <c r="H166" s="194">
        <v>1800000</v>
      </c>
      <c r="I166" s="194">
        <v>600000</v>
      </c>
      <c r="J166" s="194">
        <v>0</v>
      </c>
      <c r="K166" s="194">
        <v>2400000</v>
      </c>
    </row>
    <row r="167" spans="1:11" x14ac:dyDescent="0.3">
      <c r="A167" t="s">
        <v>20</v>
      </c>
      <c r="B167" t="s">
        <v>21</v>
      </c>
      <c r="C167" t="s">
        <v>316</v>
      </c>
      <c r="D167" t="s">
        <v>23</v>
      </c>
      <c r="E167" t="s">
        <v>453</v>
      </c>
      <c r="F167" t="s">
        <v>558</v>
      </c>
      <c r="G167" t="s">
        <v>454</v>
      </c>
      <c r="H167" s="194">
        <v>0</v>
      </c>
      <c r="I167" s="194">
        <v>200000</v>
      </c>
      <c r="J167" s="194">
        <v>0</v>
      </c>
      <c r="K167" s="194">
        <v>200000</v>
      </c>
    </row>
    <row r="168" spans="1:11" x14ac:dyDescent="0.3">
      <c r="A168" t="s">
        <v>20</v>
      </c>
      <c r="B168" t="s">
        <v>21</v>
      </c>
      <c r="C168" t="s">
        <v>316</v>
      </c>
      <c r="D168" t="s">
        <v>23</v>
      </c>
      <c r="E168" t="s">
        <v>333</v>
      </c>
      <c r="F168" t="s">
        <v>558</v>
      </c>
      <c r="G168" t="s">
        <v>565</v>
      </c>
      <c r="H168" s="194">
        <v>5285717</v>
      </c>
      <c r="I168" s="194">
        <v>2008860</v>
      </c>
      <c r="J168" s="194">
        <v>15017262</v>
      </c>
      <c r="K168" s="194">
        <v>-7722685</v>
      </c>
    </row>
    <row r="169" spans="1:11" x14ac:dyDescent="0.3">
      <c r="A169" t="s">
        <v>20</v>
      </c>
      <c r="B169" t="s">
        <v>21</v>
      </c>
      <c r="C169" t="s">
        <v>316</v>
      </c>
      <c r="D169" t="s">
        <v>23</v>
      </c>
      <c r="E169" t="s">
        <v>343</v>
      </c>
      <c r="F169" t="s">
        <v>558</v>
      </c>
      <c r="G169" t="s">
        <v>573</v>
      </c>
      <c r="H169" s="194">
        <v>1400000</v>
      </c>
      <c r="I169" s="194">
        <v>1760000</v>
      </c>
      <c r="J169" s="194">
        <v>6000000</v>
      </c>
      <c r="K169" s="194">
        <v>-2840000</v>
      </c>
    </row>
    <row r="170" spans="1:11" x14ac:dyDescent="0.3">
      <c r="A170" t="s">
        <v>20</v>
      </c>
      <c r="B170" t="s">
        <v>21</v>
      </c>
      <c r="C170" t="s">
        <v>316</v>
      </c>
      <c r="D170" t="s">
        <v>23</v>
      </c>
      <c r="E170" t="s">
        <v>265</v>
      </c>
      <c r="F170" t="s">
        <v>558</v>
      </c>
      <c r="G170" t="s">
        <v>266</v>
      </c>
      <c r="H170" s="194">
        <v>-9491671.0500000007</v>
      </c>
      <c r="I170" s="194">
        <v>37163.18</v>
      </c>
      <c r="J170" s="194">
        <v>475841.54</v>
      </c>
      <c r="K170" s="194">
        <v>-9930349.4100000001</v>
      </c>
    </row>
    <row r="171" spans="1:11" x14ac:dyDescent="0.3">
      <c r="A171" t="s">
        <v>20</v>
      </c>
      <c r="B171" t="s">
        <v>21</v>
      </c>
      <c r="C171" t="s">
        <v>316</v>
      </c>
      <c r="D171" t="s">
        <v>23</v>
      </c>
      <c r="E171" t="s">
        <v>455</v>
      </c>
      <c r="F171" t="s">
        <v>558</v>
      </c>
      <c r="G171" t="s">
        <v>456</v>
      </c>
      <c r="H171" s="194">
        <v>0</v>
      </c>
      <c r="I171" s="194">
        <v>20460011</v>
      </c>
      <c r="J171" s="194">
        <v>50100000</v>
      </c>
      <c r="K171" s="194">
        <v>-29639989</v>
      </c>
    </row>
    <row r="172" spans="1:11" x14ac:dyDescent="0.3">
      <c r="A172" t="s">
        <v>20</v>
      </c>
      <c r="B172" t="s">
        <v>21</v>
      </c>
      <c r="C172" t="s">
        <v>316</v>
      </c>
      <c r="D172" t="s">
        <v>23</v>
      </c>
      <c r="E172" t="s">
        <v>378</v>
      </c>
      <c r="F172" t="s">
        <v>558</v>
      </c>
      <c r="G172" t="s">
        <v>638</v>
      </c>
      <c r="H172" s="194">
        <v>-5928156</v>
      </c>
      <c r="I172" s="194">
        <v>0</v>
      </c>
      <c r="J172" s="194">
        <v>2136050</v>
      </c>
      <c r="K172" s="194">
        <v>-8064206</v>
      </c>
    </row>
    <row r="173" spans="1:11" x14ac:dyDescent="0.3">
      <c r="A173" t="s">
        <v>20</v>
      </c>
      <c r="B173" t="s">
        <v>21</v>
      </c>
      <c r="C173" t="s">
        <v>316</v>
      </c>
      <c r="D173" t="s">
        <v>23</v>
      </c>
      <c r="E173" t="s">
        <v>2</v>
      </c>
      <c r="F173" t="s">
        <v>558</v>
      </c>
      <c r="G173" t="s">
        <v>615</v>
      </c>
      <c r="H173" s="194">
        <v>-19052000</v>
      </c>
      <c r="I173" s="194">
        <v>0</v>
      </c>
      <c r="J173" s="194">
        <v>0</v>
      </c>
      <c r="K173" s="194">
        <v>-19052000</v>
      </c>
    </row>
    <row r="174" spans="1:11" x14ac:dyDescent="0.3">
      <c r="A174" t="s">
        <v>20</v>
      </c>
      <c r="B174" t="s">
        <v>21</v>
      </c>
      <c r="C174" t="s">
        <v>316</v>
      </c>
      <c r="D174" t="s">
        <v>23</v>
      </c>
      <c r="E174" t="s">
        <v>425</v>
      </c>
      <c r="F174" t="s">
        <v>558</v>
      </c>
      <c r="G174" t="s">
        <v>426</v>
      </c>
      <c r="H174" s="194">
        <v>-542640</v>
      </c>
      <c r="I174" s="194">
        <v>0</v>
      </c>
      <c r="J174" s="194">
        <v>0</v>
      </c>
      <c r="K174" s="194">
        <v>-542640</v>
      </c>
    </row>
    <row r="175" spans="1:11" x14ac:dyDescent="0.3">
      <c r="A175" t="s">
        <v>20</v>
      </c>
      <c r="B175" t="s">
        <v>21</v>
      </c>
      <c r="C175" t="s">
        <v>316</v>
      </c>
      <c r="D175" t="s">
        <v>23</v>
      </c>
      <c r="E175" t="s">
        <v>326</v>
      </c>
      <c r="F175" t="s">
        <v>558</v>
      </c>
      <c r="G175" t="s">
        <v>327</v>
      </c>
      <c r="H175" s="194">
        <v>-1686000</v>
      </c>
      <c r="I175" s="194">
        <v>1360000</v>
      </c>
      <c r="J175" s="194">
        <v>0</v>
      </c>
      <c r="K175" s="194">
        <v>-326000</v>
      </c>
    </row>
    <row r="176" spans="1:11" x14ac:dyDescent="0.3">
      <c r="A176" t="s">
        <v>20</v>
      </c>
      <c r="B176" t="s">
        <v>21</v>
      </c>
      <c r="C176" t="s">
        <v>316</v>
      </c>
      <c r="D176" t="s">
        <v>23</v>
      </c>
      <c r="E176" t="s">
        <v>437</v>
      </c>
      <c r="F176" t="s">
        <v>558</v>
      </c>
      <c r="G176" t="s">
        <v>438</v>
      </c>
      <c r="H176" s="194">
        <v>-30000</v>
      </c>
      <c r="I176" s="194">
        <v>0</v>
      </c>
      <c r="J176" s="194">
        <v>0</v>
      </c>
      <c r="K176" s="194">
        <v>-30000</v>
      </c>
    </row>
    <row r="177" spans="1:11" x14ac:dyDescent="0.3">
      <c r="A177" t="s">
        <v>20</v>
      </c>
      <c r="B177" t="s">
        <v>21</v>
      </c>
      <c r="C177" t="s">
        <v>467</v>
      </c>
      <c r="D177" t="s">
        <v>159</v>
      </c>
      <c r="E177" t="s">
        <v>427</v>
      </c>
      <c r="F177" t="s">
        <v>558</v>
      </c>
      <c r="G177" t="s">
        <v>428</v>
      </c>
      <c r="H177" s="194">
        <v>-1200000</v>
      </c>
      <c r="I177" s="194">
        <v>0</v>
      </c>
      <c r="J177" s="194">
        <v>0</v>
      </c>
      <c r="K177" s="194">
        <v>-1200000</v>
      </c>
    </row>
    <row r="178" spans="1:11" x14ac:dyDescent="0.3">
      <c r="A178" t="s">
        <v>20</v>
      </c>
      <c r="B178" t="s">
        <v>21</v>
      </c>
      <c r="C178" t="s">
        <v>468</v>
      </c>
      <c r="D178" t="s">
        <v>24</v>
      </c>
      <c r="E178" t="s">
        <v>443</v>
      </c>
      <c r="F178" t="s">
        <v>558</v>
      </c>
      <c r="G178" t="s">
        <v>444</v>
      </c>
      <c r="H178" s="194">
        <v>0</v>
      </c>
      <c r="I178" s="194">
        <v>150000</v>
      </c>
      <c r="J178" s="194">
        <v>0</v>
      </c>
      <c r="K178" s="194">
        <v>150000</v>
      </c>
    </row>
    <row r="179" spans="1:11" x14ac:dyDescent="0.3">
      <c r="A179" t="s">
        <v>20</v>
      </c>
      <c r="B179" t="s">
        <v>21</v>
      </c>
      <c r="C179" t="s">
        <v>468</v>
      </c>
      <c r="D179" t="s">
        <v>24</v>
      </c>
      <c r="E179" t="s">
        <v>378</v>
      </c>
      <c r="F179" t="s">
        <v>558</v>
      </c>
      <c r="G179" t="s">
        <v>638</v>
      </c>
      <c r="H179" s="194">
        <v>50000</v>
      </c>
      <c r="I179" s="194">
        <v>0</v>
      </c>
      <c r="J179" s="194">
        <v>0</v>
      </c>
      <c r="K179" s="194">
        <v>50000</v>
      </c>
    </row>
    <row r="180" spans="1:11" x14ac:dyDescent="0.3">
      <c r="A180" t="s">
        <v>20</v>
      </c>
      <c r="B180" t="s">
        <v>21</v>
      </c>
      <c r="C180" t="s">
        <v>468</v>
      </c>
      <c r="D180" t="s">
        <v>24</v>
      </c>
      <c r="E180" t="s">
        <v>2</v>
      </c>
      <c r="F180" t="s">
        <v>558</v>
      </c>
      <c r="G180" t="s">
        <v>615</v>
      </c>
      <c r="H180" s="194">
        <v>7770922</v>
      </c>
      <c r="I180" s="194">
        <v>757001</v>
      </c>
      <c r="J180" s="194">
        <v>0</v>
      </c>
      <c r="K180" s="194">
        <v>8527923</v>
      </c>
    </row>
    <row r="181" spans="1:11" x14ac:dyDescent="0.3">
      <c r="A181" t="s">
        <v>14</v>
      </c>
      <c r="B181" t="s">
        <v>12</v>
      </c>
      <c r="C181" t="s">
        <v>469</v>
      </c>
      <c r="D181" t="s">
        <v>237</v>
      </c>
      <c r="E181" t="s">
        <v>558</v>
      </c>
      <c r="F181" t="s">
        <v>558</v>
      </c>
      <c r="G181" t="s">
        <v>558</v>
      </c>
      <c r="H181" s="194">
        <v>0</v>
      </c>
      <c r="I181" s="194">
        <v>50100000</v>
      </c>
      <c r="J181" s="194">
        <v>20000000</v>
      </c>
      <c r="K181" s="194">
        <v>30100000</v>
      </c>
    </row>
    <row r="182" spans="1:11" x14ac:dyDescent="0.3">
      <c r="A182" t="s">
        <v>16</v>
      </c>
      <c r="B182" t="s">
        <v>12</v>
      </c>
      <c r="C182" t="s">
        <v>470</v>
      </c>
      <c r="D182" t="s">
        <v>238</v>
      </c>
      <c r="E182" t="s">
        <v>558</v>
      </c>
      <c r="F182" t="s">
        <v>558</v>
      </c>
      <c r="G182" t="s">
        <v>558</v>
      </c>
      <c r="H182" s="194">
        <v>0</v>
      </c>
      <c r="I182" s="194">
        <v>50100000</v>
      </c>
      <c r="J182" s="194">
        <v>20000000</v>
      </c>
      <c r="K182" s="194">
        <v>30100000</v>
      </c>
    </row>
    <row r="183" spans="1:11" x14ac:dyDescent="0.3">
      <c r="A183" t="s">
        <v>18</v>
      </c>
      <c r="B183" t="s">
        <v>12</v>
      </c>
      <c r="C183" t="s">
        <v>471</v>
      </c>
      <c r="D183" t="s">
        <v>239</v>
      </c>
      <c r="E183" t="s">
        <v>558</v>
      </c>
      <c r="F183" t="s">
        <v>558</v>
      </c>
      <c r="G183" t="s">
        <v>558</v>
      </c>
      <c r="H183" s="194">
        <v>0</v>
      </c>
      <c r="I183" s="194">
        <v>50100000</v>
      </c>
      <c r="J183" s="194">
        <v>20000000</v>
      </c>
      <c r="K183" s="194">
        <v>30100000</v>
      </c>
    </row>
    <row r="184" spans="1:11" x14ac:dyDescent="0.3">
      <c r="A184" t="s">
        <v>20</v>
      </c>
      <c r="B184" t="s">
        <v>21</v>
      </c>
      <c r="C184" t="s">
        <v>472</v>
      </c>
      <c r="D184" t="s">
        <v>239</v>
      </c>
      <c r="E184" t="s">
        <v>455</v>
      </c>
      <c r="F184" t="s">
        <v>558</v>
      </c>
      <c r="G184" t="s">
        <v>456</v>
      </c>
      <c r="H184" s="194">
        <v>0</v>
      </c>
      <c r="I184" s="194">
        <v>50100000</v>
      </c>
      <c r="J184" s="194">
        <v>20000000</v>
      </c>
      <c r="K184" s="194">
        <v>30100000</v>
      </c>
    </row>
    <row r="185" spans="1:11" x14ac:dyDescent="0.3">
      <c r="A185" t="s">
        <v>14</v>
      </c>
      <c r="B185" t="s">
        <v>12</v>
      </c>
      <c r="C185" t="s">
        <v>473</v>
      </c>
      <c r="D185" t="s">
        <v>25</v>
      </c>
      <c r="E185" t="s">
        <v>558</v>
      </c>
      <c r="F185" t="s">
        <v>558</v>
      </c>
      <c r="G185" t="s">
        <v>558</v>
      </c>
      <c r="H185" s="194">
        <v>74075945</v>
      </c>
      <c r="I185" s="194">
        <v>209535468.31999999</v>
      </c>
      <c r="J185" s="194">
        <v>125202438</v>
      </c>
      <c r="K185" s="194">
        <v>158408975.31999999</v>
      </c>
    </row>
    <row r="186" spans="1:11" x14ac:dyDescent="0.3">
      <c r="A186" t="s">
        <v>16</v>
      </c>
      <c r="B186" t="s">
        <v>12</v>
      </c>
      <c r="C186" t="s">
        <v>474</v>
      </c>
      <c r="D186" t="s">
        <v>26</v>
      </c>
      <c r="E186" t="s">
        <v>558</v>
      </c>
      <c r="F186" t="s">
        <v>558</v>
      </c>
      <c r="G186" t="s">
        <v>558</v>
      </c>
      <c r="H186" s="194">
        <v>413875</v>
      </c>
      <c r="I186" s="194">
        <v>21843765</v>
      </c>
      <c r="J186" s="194">
        <v>18768792</v>
      </c>
      <c r="K186" s="194">
        <v>3488848</v>
      </c>
    </row>
    <row r="187" spans="1:11" x14ac:dyDescent="0.3">
      <c r="A187" t="s">
        <v>18</v>
      </c>
      <c r="B187" t="s">
        <v>12</v>
      </c>
      <c r="C187" t="s">
        <v>475</v>
      </c>
      <c r="D187" t="s">
        <v>26</v>
      </c>
      <c r="E187" t="s">
        <v>558</v>
      </c>
      <c r="F187" t="s">
        <v>558</v>
      </c>
      <c r="G187" t="s">
        <v>558</v>
      </c>
      <c r="H187" s="194">
        <v>413875</v>
      </c>
      <c r="I187" s="194">
        <v>21843765</v>
      </c>
      <c r="J187" s="194">
        <v>18768792</v>
      </c>
      <c r="K187" s="194">
        <v>3488848</v>
      </c>
    </row>
    <row r="188" spans="1:11" x14ac:dyDescent="0.3">
      <c r="A188" t="s">
        <v>20</v>
      </c>
      <c r="B188" t="s">
        <v>21</v>
      </c>
      <c r="C188" t="s">
        <v>476</v>
      </c>
      <c r="D188" t="s">
        <v>26</v>
      </c>
      <c r="E188" t="s">
        <v>278</v>
      </c>
      <c r="F188" t="s">
        <v>558</v>
      </c>
      <c r="G188" t="s">
        <v>566</v>
      </c>
      <c r="H188" s="194">
        <v>0</v>
      </c>
      <c r="I188" s="194">
        <v>96000</v>
      </c>
      <c r="J188" s="194">
        <v>96000</v>
      </c>
      <c r="K188" s="194">
        <v>0</v>
      </c>
    </row>
    <row r="189" spans="1:11" x14ac:dyDescent="0.3">
      <c r="A189" t="s">
        <v>20</v>
      </c>
      <c r="B189" t="s">
        <v>21</v>
      </c>
      <c r="C189" t="s">
        <v>476</v>
      </c>
      <c r="D189" t="s">
        <v>26</v>
      </c>
      <c r="E189" t="s">
        <v>349</v>
      </c>
      <c r="F189" t="s">
        <v>558</v>
      </c>
      <c r="G189" t="s">
        <v>574</v>
      </c>
      <c r="H189" s="194">
        <v>235547</v>
      </c>
      <c r="I189" s="194">
        <v>97338</v>
      </c>
      <c r="J189" s="194">
        <v>0</v>
      </c>
      <c r="K189" s="194">
        <v>332885</v>
      </c>
    </row>
    <row r="190" spans="1:11" x14ac:dyDescent="0.3">
      <c r="A190" t="s">
        <v>20</v>
      </c>
      <c r="B190" t="s">
        <v>21</v>
      </c>
      <c r="C190" t="s">
        <v>476</v>
      </c>
      <c r="D190" t="s">
        <v>26</v>
      </c>
      <c r="E190" t="s">
        <v>348</v>
      </c>
      <c r="F190" t="s">
        <v>558</v>
      </c>
      <c r="G190" t="s">
        <v>575</v>
      </c>
      <c r="H190" s="194">
        <v>142000</v>
      </c>
      <c r="I190" s="194">
        <v>96000</v>
      </c>
      <c r="J190" s="194">
        <v>32000</v>
      </c>
      <c r="K190" s="194">
        <v>206000</v>
      </c>
    </row>
    <row r="191" spans="1:11" x14ac:dyDescent="0.3">
      <c r="A191" t="s">
        <v>20</v>
      </c>
      <c r="B191" t="s">
        <v>21</v>
      </c>
      <c r="C191" t="s">
        <v>476</v>
      </c>
      <c r="D191" t="s">
        <v>26</v>
      </c>
      <c r="E191" t="s">
        <v>620</v>
      </c>
      <c r="F191" t="s">
        <v>558</v>
      </c>
      <c r="G191" t="s">
        <v>621</v>
      </c>
      <c r="H191" s="194">
        <v>0</v>
      </c>
      <c r="I191" s="194">
        <v>24000</v>
      </c>
      <c r="J191" s="194">
        <v>24000</v>
      </c>
      <c r="K191" s="194">
        <v>0</v>
      </c>
    </row>
    <row r="192" spans="1:11" x14ac:dyDescent="0.3">
      <c r="A192" t="s">
        <v>20</v>
      </c>
      <c r="B192" t="s">
        <v>21</v>
      </c>
      <c r="C192" t="s">
        <v>476</v>
      </c>
      <c r="D192" t="s">
        <v>26</v>
      </c>
      <c r="E192" t="s">
        <v>284</v>
      </c>
      <c r="F192" t="s">
        <v>558</v>
      </c>
      <c r="G192" t="s">
        <v>576</v>
      </c>
      <c r="H192" s="194">
        <v>232000</v>
      </c>
      <c r="I192" s="194">
        <v>96000</v>
      </c>
      <c r="J192" s="194">
        <v>0</v>
      </c>
      <c r="K192" s="194">
        <v>328000</v>
      </c>
    </row>
    <row r="193" spans="1:11" x14ac:dyDescent="0.3">
      <c r="A193" t="s">
        <v>20</v>
      </c>
      <c r="B193" t="s">
        <v>21</v>
      </c>
      <c r="C193" t="s">
        <v>476</v>
      </c>
      <c r="D193" t="s">
        <v>26</v>
      </c>
      <c r="E193" t="s">
        <v>345</v>
      </c>
      <c r="F193" t="s">
        <v>558</v>
      </c>
      <c r="G193" t="s">
        <v>577</v>
      </c>
      <c r="H193" s="194">
        <v>96000</v>
      </c>
      <c r="I193" s="194">
        <v>96000</v>
      </c>
      <c r="J193" s="194">
        <v>168000</v>
      </c>
      <c r="K193" s="194">
        <v>24000</v>
      </c>
    </row>
    <row r="194" spans="1:11" x14ac:dyDescent="0.3">
      <c r="A194" t="s">
        <v>20</v>
      </c>
      <c r="B194" t="s">
        <v>21</v>
      </c>
      <c r="C194" t="s">
        <v>476</v>
      </c>
      <c r="D194" t="s">
        <v>26</v>
      </c>
      <c r="E194" t="s">
        <v>290</v>
      </c>
      <c r="F194" t="s">
        <v>558</v>
      </c>
      <c r="G194" t="s">
        <v>591</v>
      </c>
      <c r="H194" s="194">
        <v>0</v>
      </c>
      <c r="I194" s="194">
        <v>146531</v>
      </c>
      <c r="J194" s="194">
        <v>146531</v>
      </c>
      <c r="K194" s="194">
        <v>0</v>
      </c>
    </row>
    <row r="195" spans="1:11" x14ac:dyDescent="0.3">
      <c r="A195" t="s">
        <v>20</v>
      </c>
      <c r="B195" t="s">
        <v>21</v>
      </c>
      <c r="C195" t="s">
        <v>476</v>
      </c>
      <c r="D195" t="s">
        <v>26</v>
      </c>
      <c r="E195" t="s">
        <v>403</v>
      </c>
      <c r="F195" t="s">
        <v>558</v>
      </c>
      <c r="G195" t="s">
        <v>404</v>
      </c>
      <c r="H195" s="194">
        <v>0</v>
      </c>
      <c r="I195" s="194">
        <v>24000</v>
      </c>
      <c r="J195" s="194">
        <v>24000</v>
      </c>
      <c r="K195" s="194">
        <v>0</v>
      </c>
    </row>
    <row r="196" spans="1:11" x14ac:dyDescent="0.3">
      <c r="A196" t="s">
        <v>20</v>
      </c>
      <c r="B196" t="s">
        <v>21</v>
      </c>
      <c r="C196" t="s">
        <v>476</v>
      </c>
      <c r="D196" t="s">
        <v>26</v>
      </c>
      <c r="E196" t="s">
        <v>389</v>
      </c>
      <c r="F196" t="s">
        <v>558</v>
      </c>
      <c r="G196" t="s">
        <v>390</v>
      </c>
      <c r="H196" s="194">
        <v>117014</v>
      </c>
      <c r="I196" s="194">
        <v>392549</v>
      </c>
      <c r="J196" s="194">
        <v>265405</v>
      </c>
      <c r="K196" s="194">
        <v>244158</v>
      </c>
    </row>
    <row r="197" spans="1:11" x14ac:dyDescent="0.3">
      <c r="A197" t="s">
        <v>20</v>
      </c>
      <c r="B197" t="s">
        <v>21</v>
      </c>
      <c r="C197" t="s">
        <v>476</v>
      </c>
      <c r="D197" t="s">
        <v>26</v>
      </c>
      <c r="E197" t="s">
        <v>381</v>
      </c>
      <c r="F197" t="s">
        <v>558</v>
      </c>
      <c r="G197" t="s">
        <v>382</v>
      </c>
      <c r="H197" s="194">
        <v>0</v>
      </c>
      <c r="I197" s="194">
        <v>96000</v>
      </c>
      <c r="J197" s="194">
        <v>96000</v>
      </c>
      <c r="K197" s="194">
        <v>0</v>
      </c>
    </row>
    <row r="198" spans="1:11" x14ac:dyDescent="0.3">
      <c r="A198" t="s">
        <v>20</v>
      </c>
      <c r="B198" t="s">
        <v>21</v>
      </c>
      <c r="C198" t="s">
        <v>476</v>
      </c>
      <c r="D198" t="s">
        <v>26</v>
      </c>
      <c r="E198" t="s">
        <v>399</v>
      </c>
      <c r="F198" t="s">
        <v>558</v>
      </c>
      <c r="G198" t="s">
        <v>400</v>
      </c>
      <c r="H198" s="194">
        <v>0</v>
      </c>
      <c r="I198" s="194">
        <v>96000</v>
      </c>
      <c r="J198" s="194">
        <v>96000</v>
      </c>
      <c r="K198" s="194">
        <v>0</v>
      </c>
    </row>
    <row r="199" spans="1:11" x14ac:dyDescent="0.3">
      <c r="A199" t="s">
        <v>20</v>
      </c>
      <c r="B199" t="s">
        <v>21</v>
      </c>
      <c r="C199" t="s">
        <v>476</v>
      </c>
      <c r="D199" t="s">
        <v>26</v>
      </c>
      <c r="E199" t="s">
        <v>463</v>
      </c>
      <c r="F199" t="s">
        <v>558</v>
      </c>
      <c r="G199" t="s">
        <v>464</v>
      </c>
      <c r="H199" s="194">
        <v>0</v>
      </c>
      <c r="I199" s="194">
        <v>72000</v>
      </c>
      <c r="J199" s="194">
        <v>8000</v>
      </c>
      <c r="K199" s="194">
        <v>64000</v>
      </c>
    </row>
    <row r="200" spans="1:11" x14ac:dyDescent="0.3">
      <c r="A200" t="s">
        <v>20</v>
      </c>
      <c r="B200" t="s">
        <v>21</v>
      </c>
      <c r="C200" t="s">
        <v>476</v>
      </c>
      <c r="D200" t="s">
        <v>26</v>
      </c>
      <c r="E200" t="s">
        <v>271</v>
      </c>
      <c r="F200" t="s">
        <v>558</v>
      </c>
      <c r="G200" t="s">
        <v>559</v>
      </c>
      <c r="H200" s="194">
        <v>127160</v>
      </c>
      <c r="I200" s="194">
        <v>317539</v>
      </c>
      <c r="J200" s="194">
        <v>444699</v>
      </c>
      <c r="K200" s="194">
        <v>0</v>
      </c>
    </row>
    <row r="201" spans="1:11" x14ac:dyDescent="0.3">
      <c r="A201" t="s">
        <v>20</v>
      </c>
      <c r="B201" t="s">
        <v>21</v>
      </c>
      <c r="C201" t="s">
        <v>476</v>
      </c>
      <c r="D201" t="s">
        <v>26</v>
      </c>
      <c r="E201" t="s">
        <v>346</v>
      </c>
      <c r="F201" t="s">
        <v>558</v>
      </c>
      <c r="G201" t="s">
        <v>579</v>
      </c>
      <c r="H201" s="194">
        <v>200000</v>
      </c>
      <c r="I201" s="194">
        <v>96000</v>
      </c>
      <c r="J201" s="194">
        <v>0</v>
      </c>
      <c r="K201" s="194">
        <v>296000</v>
      </c>
    </row>
    <row r="202" spans="1:11" x14ac:dyDescent="0.3">
      <c r="A202" t="s">
        <v>20</v>
      </c>
      <c r="B202" t="s">
        <v>21</v>
      </c>
      <c r="C202" t="s">
        <v>476</v>
      </c>
      <c r="D202" t="s">
        <v>26</v>
      </c>
      <c r="E202" t="s">
        <v>347</v>
      </c>
      <c r="F202" t="s">
        <v>558</v>
      </c>
      <c r="G202" t="s">
        <v>580</v>
      </c>
      <c r="H202" s="194">
        <v>48000</v>
      </c>
      <c r="I202" s="194">
        <v>96000</v>
      </c>
      <c r="J202" s="194">
        <v>96000</v>
      </c>
      <c r="K202" s="194">
        <v>48000</v>
      </c>
    </row>
    <row r="203" spans="1:11" x14ac:dyDescent="0.3">
      <c r="A203" t="s">
        <v>20</v>
      </c>
      <c r="B203" t="s">
        <v>21</v>
      </c>
      <c r="C203" t="s">
        <v>476</v>
      </c>
      <c r="D203" t="s">
        <v>26</v>
      </c>
      <c r="E203" t="s">
        <v>272</v>
      </c>
      <c r="F203" t="s">
        <v>558</v>
      </c>
      <c r="G203" t="s">
        <v>560</v>
      </c>
      <c r="H203" s="194">
        <v>112000</v>
      </c>
      <c r="I203" s="194">
        <v>96000</v>
      </c>
      <c r="J203" s="194">
        <v>0</v>
      </c>
      <c r="K203" s="194">
        <v>208000</v>
      </c>
    </row>
    <row r="204" spans="1:11" x14ac:dyDescent="0.3">
      <c r="A204" t="s">
        <v>20</v>
      </c>
      <c r="B204" t="s">
        <v>21</v>
      </c>
      <c r="C204" t="s">
        <v>476</v>
      </c>
      <c r="D204" t="s">
        <v>26</v>
      </c>
      <c r="E204" t="s">
        <v>325</v>
      </c>
      <c r="F204" t="s">
        <v>558</v>
      </c>
      <c r="G204" t="s">
        <v>567</v>
      </c>
      <c r="H204" s="194">
        <v>104000</v>
      </c>
      <c r="I204" s="194">
        <v>96000</v>
      </c>
      <c r="J204" s="194">
        <v>56000</v>
      </c>
      <c r="K204" s="194">
        <v>144000</v>
      </c>
    </row>
    <row r="205" spans="1:11" x14ac:dyDescent="0.3">
      <c r="A205" t="s">
        <v>20</v>
      </c>
      <c r="B205" t="s">
        <v>21</v>
      </c>
      <c r="C205" t="s">
        <v>476</v>
      </c>
      <c r="D205" t="s">
        <v>26</v>
      </c>
      <c r="E205" t="s">
        <v>479</v>
      </c>
      <c r="F205" t="s">
        <v>558</v>
      </c>
      <c r="G205" t="s">
        <v>480</v>
      </c>
      <c r="H205" s="194">
        <v>224000</v>
      </c>
      <c r="I205" s="194">
        <v>96000</v>
      </c>
      <c r="J205" s="194">
        <v>0</v>
      </c>
      <c r="K205" s="194">
        <v>320000</v>
      </c>
    </row>
    <row r="206" spans="1:11" x14ac:dyDescent="0.3">
      <c r="A206" t="s">
        <v>20</v>
      </c>
      <c r="B206" t="s">
        <v>21</v>
      </c>
      <c r="C206" t="s">
        <v>476</v>
      </c>
      <c r="D206" t="s">
        <v>26</v>
      </c>
      <c r="E206" t="s">
        <v>328</v>
      </c>
      <c r="F206" t="s">
        <v>558</v>
      </c>
      <c r="G206" t="s">
        <v>568</v>
      </c>
      <c r="H206" s="194">
        <v>0</v>
      </c>
      <c r="I206" s="194">
        <v>1428971</v>
      </c>
      <c r="J206" s="194">
        <v>1312921</v>
      </c>
      <c r="K206" s="194">
        <v>116050</v>
      </c>
    </row>
    <row r="207" spans="1:11" x14ac:dyDescent="0.3">
      <c r="A207" t="s">
        <v>20</v>
      </c>
      <c r="B207" t="s">
        <v>21</v>
      </c>
      <c r="C207" t="s">
        <v>476</v>
      </c>
      <c r="D207" t="s">
        <v>26</v>
      </c>
      <c r="E207" t="s">
        <v>317</v>
      </c>
      <c r="F207" t="s">
        <v>558</v>
      </c>
      <c r="G207" t="s">
        <v>318</v>
      </c>
      <c r="H207" s="194">
        <v>48000</v>
      </c>
      <c r="I207" s="194">
        <v>32000</v>
      </c>
      <c r="J207" s="194">
        <v>32000</v>
      </c>
      <c r="K207" s="194">
        <v>48000</v>
      </c>
    </row>
    <row r="208" spans="1:11" x14ac:dyDescent="0.3">
      <c r="A208" t="s">
        <v>20</v>
      </c>
      <c r="B208" t="s">
        <v>21</v>
      </c>
      <c r="C208" t="s">
        <v>476</v>
      </c>
      <c r="D208" t="s">
        <v>26</v>
      </c>
      <c r="E208" t="s">
        <v>411</v>
      </c>
      <c r="F208" t="s">
        <v>558</v>
      </c>
      <c r="G208" t="s">
        <v>412</v>
      </c>
      <c r="H208" s="194">
        <v>0</v>
      </c>
      <c r="I208" s="194">
        <v>985820</v>
      </c>
      <c r="J208" s="194">
        <v>985820</v>
      </c>
      <c r="K208" s="194">
        <v>0</v>
      </c>
    </row>
    <row r="209" spans="1:11" x14ac:dyDescent="0.3">
      <c r="A209" t="s">
        <v>20</v>
      </c>
      <c r="B209" t="s">
        <v>21</v>
      </c>
      <c r="C209" t="s">
        <v>476</v>
      </c>
      <c r="D209" t="s">
        <v>26</v>
      </c>
      <c r="E209" t="s">
        <v>477</v>
      </c>
      <c r="F209" t="s">
        <v>558</v>
      </c>
      <c r="G209" t="s">
        <v>478</v>
      </c>
      <c r="H209" s="194">
        <v>48000</v>
      </c>
      <c r="I209" s="194">
        <v>0</v>
      </c>
      <c r="J209" s="194">
        <v>0</v>
      </c>
      <c r="K209" s="194">
        <v>48000</v>
      </c>
    </row>
    <row r="210" spans="1:11" x14ac:dyDescent="0.3">
      <c r="A210" t="s">
        <v>20</v>
      </c>
      <c r="B210" t="s">
        <v>21</v>
      </c>
      <c r="C210" t="s">
        <v>476</v>
      </c>
      <c r="D210" t="s">
        <v>26</v>
      </c>
      <c r="E210" t="s">
        <v>285</v>
      </c>
      <c r="F210" t="s">
        <v>558</v>
      </c>
      <c r="G210" t="s">
        <v>286</v>
      </c>
      <c r="H210" s="194">
        <v>0</v>
      </c>
      <c r="I210" s="194">
        <v>1148044</v>
      </c>
      <c r="J210" s="194">
        <v>1098685</v>
      </c>
      <c r="K210" s="194">
        <v>49359</v>
      </c>
    </row>
    <row r="211" spans="1:11" x14ac:dyDescent="0.3">
      <c r="A211" t="s">
        <v>20</v>
      </c>
      <c r="B211" t="s">
        <v>21</v>
      </c>
      <c r="C211" t="s">
        <v>476</v>
      </c>
      <c r="D211" t="s">
        <v>26</v>
      </c>
      <c r="E211" t="s">
        <v>421</v>
      </c>
      <c r="F211" t="s">
        <v>558</v>
      </c>
      <c r="G211" t="s">
        <v>422</v>
      </c>
      <c r="H211" s="194">
        <v>32000</v>
      </c>
      <c r="I211" s="194">
        <v>96000</v>
      </c>
      <c r="J211" s="194">
        <v>16000</v>
      </c>
      <c r="K211" s="194">
        <v>112000</v>
      </c>
    </row>
    <row r="212" spans="1:11" x14ac:dyDescent="0.3">
      <c r="A212" t="s">
        <v>20</v>
      </c>
      <c r="B212" t="s">
        <v>21</v>
      </c>
      <c r="C212" t="s">
        <v>476</v>
      </c>
      <c r="D212" t="s">
        <v>26</v>
      </c>
      <c r="E212" t="s">
        <v>329</v>
      </c>
      <c r="F212" t="s">
        <v>558</v>
      </c>
      <c r="G212" t="s">
        <v>569</v>
      </c>
      <c r="H212" s="194">
        <v>37086</v>
      </c>
      <c r="I212" s="194">
        <v>314777</v>
      </c>
      <c r="J212" s="194">
        <v>335863</v>
      </c>
      <c r="K212" s="194">
        <v>16000</v>
      </c>
    </row>
    <row r="213" spans="1:11" x14ac:dyDescent="0.3">
      <c r="A213" t="s">
        <v>20</v>
      </c>
      <c r="B213" t="s">
        <v>21</v>
      </c>
      <c r="C213" t="s">
        <v>476</v>
      </c>
      <c r="D213" t="s">
        <v>26</v>
      </c>
      <c r="E213" t="s">
        <v>330</v>
      </c>
      <c r="F213" t="s">
        <v>558</v>
      </c>
      <c r="G213" t="s">
        <v>571</v>
      </c>
      <c r="H213" s="194">
        <v>132541</v>
      </c>
      <c r="I213" s="194">
        <v>180430</v>
      </c>
      <c r="J213" s="194">
        <v>257702</v>
      </c>
      <c r="K213" s="194">
        <v>55269</v>
      </c>
    </row>
    <row r="214" spans="1:11" x14ac:dyDescent="0.3">
      <c r="A214" t="s">
        <v>20</v>
      </c>
      <c r="B214" t="s">
        <v>21</v>
      </c>
      <c r="C214" t="s">
        <v>476</v>
      </c>
      <c r="D214" t="s">
        <v>26</v>
      </c>
      <c r="E214" t="s">
        <v>279</v>
      </c>
      <c r="F214" t="s">
        <v>558</v>
      </c>
      <c r="G214" t="s">
        <v>280</v>
      </c>
      <c r="H214" s="194">
        <v>1040955</v>
      </c>
      <c r="I214" s="194">
        <v>919215</v>
      </c>
      <c r="J214" s="194">
        <v>597332</v>
      </c>
      <c r="K214" s="194">
        <v>1362838</v>
      </c>
    </row>
    <row r="215" spans="1:11" x14ac:dyDescent="0.3">
      <c r="A215" t="s">
        <v>20</v>
      </c>
      <c r="B215" t="s">
        <v>21</v>
      </c>
      <c r="C215" t="s">
        <v>476</v>
      </c>
      <c r="D215" t="s">
        <v>26</v>
      </c>
      <c r="E215" t="s">
        <v>331</v>
      </c>
      <c r="F215" t="s">
        <v>558</v>
      </c>
      <c r="G215" t="s">
        <v>332</v>
      </c>
      <c r="H215" s="194">
        <v>0</v>
      </c>
      <c r="I215" s="194">
        <v>96000</v>
      </c>
      <c r="J215" s="194">
        <v>88000</v>
      </c>
      <c r="K215" s="194">
        <v>8000</v>
      </c>
    </row>
    <row r="216" spans="1:11" x14ac:dyDescent="0.3">
      <c r="A216" t="s">
        <v>20</v>
      </c>
      <c r="B216" t="s">
        <v>21</v>
      </c>
      <c r="C216" t="s">
        <v>476</v>
      </c>
      <c r="D216" t="s">
        <v>26</v>
      </c>
      <c r="E216" t="s">
        <v>433</v>
      </c>
      <c r="F216" t="s">
        <v>558</v>
      </c>
      <c r="G216" t="s">
        <v>434</v>
      </c>
      <c r="H216" s="194">
        <v>196540</v>
      </c>
      <c r="I216" s="194">
        <v>358988</v>
      </c>
      <c r="J216" s="194">
        <v>107708</v>
      </c>
      <c r="K216" s="194">
        <v>447820</v>
      </c>
    </row>
    <row r="217" spans="1:11" x14ac:dyDescent="0.3">
      <c r="A217" t="s">
        <v>20</v>
      </c>
      <c r="B217" t="s">
        <v>21</v>
      </c>
      <c r="C217" t="s">
        <v>476</v>
      </c>
      <c r="D217" t="s">
        <v>26</v>
      </c>
      <c r="E217" t="s">
        <v>319</v>
      </c>
      <c r="F217" t="s">
        <v>558</v>
      </c>
      <c r="G217" t="s">
        <v>561</v>
      </c>
      <c r="H217" s="194">
        <v>48000</v>
      </c>
      <c r="I217" s="194">
        <v>280571</v>
      </c>
      <c r="J217" s="194">
        <v>280571</v>
      </c>
      <c r="K217" s="194">
        <v>48000</v>
      </c>
    </row>
    <row r="218" spans="1:11" x14ac:dyDescent="0.3">
      <c r="A218" t="s">
        <v>20</v>
      </c>
      <c r="B218" t="s">
        <v>21</v>
      </c>
      <c r="C218" t="s">
        <v>476</v>
      </c>
      <c r="D218" t="s">
        <v>26</v>
      </c>
      <c r="E218" t="s">
        <v>344</v>
      </c>
      <c r="F218" t="s">
        <v>558</v>
      </c>
      <c r="G218" t="s">
        <v>585</v>
      </c>
      <c r="H218" s="194">
        <v>0</v>
      </c>
      <c r="I218" s="194">
        <v>96000</v>
      </c>
      <c r="J218" s="194">
        <v>96000</v>
      </c>
      <c r="K218" s="194">
        <v>0</v>
      </c>
    </row>
    <row r="219" spans="1:11" x14ac:dyDescent="0.3">
      <c r="A219" t="s">
        <v>20</v>
      </c>
      <c r="B219" t="s">
        <v>21</v>
      </c>
      <c r="C219" t="s">
        <v>476</v>
      </c>
      <c r="D219" t="s">
        <v>26</v>
      </c>
      <c r="E219" t="s">
        <v>321</v>
      </c>
      <c r="F219" t="s">
        <v>558</v>
      </c>
      <c r="G219" t="s">
        <v>322</v>
      </c>
      <c r="H219" s="194">
        <v>58486</v>
      </c>
      <c r="I219" s="194">
        <v>96000</v>
      </c>
      <c r="J219" s="194">
        <v>96000</v>
      </c>
      <c r="K219" s="194">
        <v>58486</v>
      </c>
    </row>
    <row r="220" spans="1:11" x14ac:dyDescent="0.3">
      <c r="A220" t="s">
        <v>20</v>
      </c>
      <c r="B220" t="s">
        <v>21</v>
      </c>
      <c r="C220" t="s">
        <v>476</v>
      </c>
      <c r="D220" t="s">
        <v>26</v>
      </c>
      <c r="E220" t="s">
        <v>395</v>
      </c>
      <c r="F220" t="s">
        <v>558</v>
      </c>
      <c r="G220" t="s">
        <v>396</v>
      </c>
      <c r="H220" s="194">
        <v>0</v>
      </c>
      <c r="I220" s="194">
        <v>96000</v>
      </c>
      <c r="J220" s="194">
        <v>96000</v>
      </c>
      <c r="K220" s="194">
        <v>0</v>
      </c>
    </row>
    <row r="221" spans="1:11" x14ac:dyDescent="0.3">
      <c r="A221" t="s">
        <v>20</v>
      </c>
      <c r="B221" t="s">
        <v>21</v>
      </c>
      <c r="C221" t="s">
        <v>476</v>
      </c>
      <c r="D221" t="s">
        <v>26</v>
      </c>
      <c r="E221" t="s">
        <v>383</v>
      </c>
      <c r="F221" t="s">
        <v>558</v>
      </c>
      <c r="G221" t="s">
        <v>384</v>
      </c>
      <c r="H221" s="194">
        <v>48000</v>
      </c>
      <c r="I221" s="194">
        <v>96000</v>
      </c>
      <c r="J221" s="194">
        <v>24000</v>
      </c>
      <c r="K221" s="194">
        <v>120000</v>
      </c>
    </row>
    <row r="222" spans="1:11" x14ac:dyDescent="0.3">
      <c r="A222" t="s">
        <v>20</v>
      </c>
      <c r="B222" t="s">
        <v>21</v>
      </c>
      <c r="C222" t="s">
        <v>476</v>
      </c>
      <c r="D222" t="s">
        <v>26</v>
      </c>
      <c r="E222" t="s">
        <v>374</v>
      </c>
      <c r="F222" t="s">
        <v>558</v>
      </c>
      <c r="G222" t="s">
        <v>375</v>
      </c>
      <c r="H222" s="194">
        <v>0</v>
      </c>
      <c r="I222" s="194">
        <v>544328</v>
      </c>
      <c r="J222" s="194">
        <v>544328</v>
      </c>
      <c r="K222" s="194">
        <v>0</v>
      </c>
    </row>
    <row r="223" spans="1:11" x14ac:dyDescent="0.3">
      <c r="A223" t="s">
        <v>20</v>
      </c>
      <c r="B223" t="s">
        <v>21</v>
      </c>
      <c r="C223" t="s">
        <v>476</v>
      </c>
      <c r="D223" t="s">
        <v>26</v>
      </c>
      <c r="E223" t="s">
        <v>626</v>
      </c>
      <c r="F223" t="s">
        <v>558</v>
      </c>
      <c r="G223" t="s">
        <v>627</v>
      </c>
      <c r="H223" s="194">
        <v>0</v>
      </c>
      <c r="I223" s="194">
        <v>24000</v>
      </c>
      <c r="J223" s="194">
        <v>24000</v>
      </c>
      <c r="K223" s="194">
        <v>0</v>
      </c>
    </row>
    <row r="224" spans="1:11" x14ac:dyDescent="0.3">
      <c r="A224" t="s">
        <v>20</v>
      </c>
      <c r="B224" t="s">
        <v>21</v>
      </c>
      <c r="C224" t="s">
        <v>476</v>
      </c>
      <c r="D224" t="s">
        <v>26</v>
      </c>
      <c r="E224" t="s">
        <v>281</v>
      </c>
      <c r="F224" t="s">
        <v>558</v>
      </c>
      <c r="G224" t="s">
        <v>282</v>
      </c>
      <c r="H224" s="194">
        <v>0</v>
      </c>
      <c r="I224" s="194">
        <v>96000</v>
      </c>
      <c r="J224" s="194">
        <v>96000</v>
      </c>
      <c r="K224" s="194">
        <v>0</v>
      </c>
    </row>
    <row r="225" spans="1:11" x14ac:dyDescent="0.3">
      <c r="A225" t="s">
        <v>20</v>
      </c>
      <c r="B225" t="s">
        <v>21</v>
      </c>
      <c r="C225" t="s">
        <v>476</v>
      </c>
      <c r="D225" t="s">
        <v>26</v>
      </c>
      <c r="E225" t="s">
        <v>311</v>
      </c>
      <c r="F225" t="s">
        <v>558</v>
      </c>
      <c r="G225" t="s">
        <v>578</v>
      </c>
      <c r="H225" s="194">
        <v>35885</v>
      </c>
      <c r="I225" s="194">
        <v>181502</v>
      </c>
      <c r="J225" s="194">
        <v>205203</v>
      </c>
      <c r="K225" s="194">
        <v>12184</v>
      </c>
    </row>
    <row r="226" spans="1:11" x14ac:dyDescent="0.3">
      <c r="A226" t="s">
        <v>20</v>
      </c>
      <c r="B226" t="s">
        <v>21</v>
      </c>
      <c r="C226" t="s">
        <v>476</v>
      </c>
      <c r="D226" t="s">
        <v>26</v>
      </c>
      <c r="E226" t="s">
        <v>415</v>
      </c>
      <c r="F226" t="s">
        <v>558</v>
      </c>
      <c r="G226" t="s">
        <v>416</v>
      </c>
      <c r="H226" s="194">
        <v>122000</v>
      </c>
      <c r="I226" s="194">
        <v>96000</v>
      </c>
      <c r="J226" s="194">
        <v>0</v>
      </c>
      <c r="K226" s="194">
        <v>218000</v>
      </c>
    </row>
    <row r="227" spans="1:11" x14ac:dyDescent="0.3">
      <c r="A227" t="s">
        <v>20</v>
      </c>
      <c r="B227" t="s">
        <v>21</v>
      </c>
      <c r="C227" t="s">
        <v>476</v>
      </c>
      <c r="D227" t="s">
        <v>26</v>
      </c>
      <c r="E227" t="s">
        <v>335</v>
      </c>
      <c r="F227" t="s">
        <v>558</v>
      </c>
      <c r="G227" t="s">
        <v>336</v>
      </c>
      <c r="H227" s="194">
        <v>16000</v>
      </c>
      <c r="I227" s="194">
        <v>96000</v>
      </c>
      <c r="J227" s="194">
        <v>96000</v>
      </c>
      <c r="K227" s="194">
        <v>16000</v>
      </c>
    </row>
    <row r="228" spans="1:11" x14ac:dyDescent="0.3">
      <c r="A228" t="s">
        <v>20</v>
      </c>
      <c r="B228" t="s">
        <v>21</v>
      </c>
      <c r="C228" t="s">
        <v>476</v>
      </c>
      <c r="D228" t="s">
        <v>26</v>
      </c>
      <c r="E228" t="s">
        <v>350</v>
      </c>
      <c r="F228" t="s">
        <v>558</v>
      </c>
      <c r="G228" t="s">
        <v>351</v>
      </c>
      <c r="H228" s="194">
        <v>0</v>
      </c>
      <c r="I228" s="194">
        <v>96000</v>
      </c>
      <c r="J228" s="194">
        <v>96000</v>
      </c>
      <c r="K228" s="194">
        <v>0</v>
      </c>
    </row>
    <row r="229" spans="1:11" x14ac:dyDescent="0.3">
      <c r="A229" t="s">
        <v>20</v>
      </c>
      <c r="B229" t="s">
        <v>21</v>
      </c>
      <c r="C229" t="s">
        <v>476</v>
      </c>
      <c r="D229" t="s">
        <v>26</v>
      </c>
      <c r="E229" t="s">
        <v>391</v>
      </c>
      <c r="F229" t="s">
        <v>558</v>
      </c>
      <c r="G229" t="s">
        <v>392</v>
      </c>
      <c r="H229" s="194">
        <v>48000</v>
      </c>
      <c r="I229" s="194">
        <v>96000</v>
      </c>
      <c r="J229" s="194">
        <v>0</v>
      </c>
      <c r="K229" s="194">
        <v>144000</v>
      </c>
    </row>
    <row r="230" spans="1:11" x14ac:dyDescent="0.3">
      <c r="A230" t="s">
        <v>20</v>
      </c>
      <c r="B230" t="s">
        <v>21</v>
      </c>
      <c r="C230" t="s">
        <v>476</v>
      </c>
      <c r="D230" t="s">
        <v>26</v>
      </c>
      <c r="E230" t="s">
        <v>337</v>
      </c>
      <c r="F230" t="s">
        <v>558</v>
      </c>
      <c r="G230" t="s">
        <v>581</v>
      </c>
      <c r="H230" s="194">
        <v>51702</v>
      </c>
      <c r="I230" s="194">
        <v>100034</v>
      </c>
      <c r="J230" s="194">
        <v>131702</v>
      </c>
      <c r="K230" s="194">
        <v>20034</v>
      </c>
    </row>
    <row r="231" spans="1:11" x14ac:dyDescent="0.3">
      <c r="A231" t="s">
        <v>20</v>
      </c>
      <c r="B231" t="s">
        <v>21</v>
      </c>
      <c r="C231" t="s">
        <v>476</v>
      </c>
      <c r="D231" t="s">
        <v>26</v>
      </c>
      <c r="E231" t="s">
        <v>449</v>
      </c>
      <c r="F231" t="s">
        <v>558</v>
      </c>
      <c r="G231" t="s">
        <v>450</v>
      </c>
      <c r="H231" s="194">
        <v>0</v>
      </c>
      <c r="I231" s="194">
        <v>56000</v>
      </c>
      <c r="J231" s="194">
        <v>32000</v>
      </c>
      <c r="K231" s="194">
        <v>24000</v>
      </c>
    </row>
    <row r="232" spans="1:11" x14ac:dyDescent="0.3">
      <c r="A232" t="s">
        <v>20</v>
      </c>
      <c r="B232" t="s">
        <v>21</v>
      </c>
      <c r="C232" t="s">
        <v>476</v>
      </c>
      <c r="D232" t="s">
        <v>26</v>
      </c>
      <c r="E232" t="s">
        <v>376</v>
      </c>
      <c r="F232" t="s">
        <v>558</v>
      </c>
      <c r="G232" t="s">
        <v>377</v>
      </c>
      <c r="H232" s="194">
        <v>80000</v>
      </c>
      <c r="I232" s="194">
        <v>234856</v>
      </c>
      <c r="J232" s="194">
        <v>234856</v>
      </c>
      <c r="K232" s="194">
        <v>80000</v>
      </c>
    </row>
    <row r="233" spans="1:11" x14ac:dyDescent="0.3">
      <c r="A233" t="s">
        <v>20</v>
      </c>
      <c r="B233" t="s">
        <v>21</v>
      </c>
      <c r="C233" t="s">
        <v>476</v>
      </c>
      <c r="D233" t="s">
        <v>26</v>
      </c>
      <c r="E233" t="s">
        <v>431</v>
      </c>
      <c r="F233" t="s">
        <v>558</v>
      </c>
      <c r="G233" t="s">
        <v>432</v>
      </c>
      <c r="H233" s="194">
        <v>0</v>
      </c>
      <c r="I233" s="194">
        <v>96000</v>
      </c>
      <c r="J233" s="194">
        <v>8000</v>
      </c>
      <c r="K233" s="194">
        <v>88000</v>
      </c>
    </row>
    <row r="234" spans="1:11" x14ac:dyDescent="0.3">
      <c r="A234" t="s">
        <v>20</v>
      </c>
      <c r="B234" t="s">
        <v>21</v>
      </c>
      <c r="C234" t="s">
        <v>476</v>
      </c>
      <c r="D234" t="s">
        <v>26</v>
      </c>
      <c r="E234" t="s">
        <v>441</v>
      </c>
      <c r="F234" t="s">
        <v>558</v>
      </c>
      <c r="G234" t="s">
        <v>442</v>
      </c>
      <c r="H234" s="194">
        <v>16000</v>
      </c>
      <c r="I234" s="194">
        <v>96000</v>
      </c>
      <c r="J234" s="194">
        <v>0</v>
      </c>
      <c r="K234" s="194">
        <v>112000</v>
      </c>
    </row>
    <row r="235" spans="1:11" x14ac:dyDescent="0.3">
      <c r="A235" t="s">
        <v>20</v>
      </c>
      <c r="B235" t="s">
        <v>21</v>
      </c>
      <c r="C235" t="s">
        <v>476</v>
      </c>
      <c r="D235" t="s">
        <v>26</v>
      </c>
      <c r="E235" t="s">
        <v>439</v>
      </c>
      <c r="F235" t="s">
        <v>558</v>
      </c>
      <c r="G235" t="s">
        <v>440</v>
      </c>
      <c r="H235" s="194">
        <v>8000</v>
      </c>
      <c r="I235" s="194">
        <v>177880</v>
      </c>
      <c r="J235" s="194">
        <v>185880</v>
      </c>
      <c r="K235" s="194">
        <v>0</v>
      </c>
    </row>
    <row r="236" spans="1:11" x14ac:dyDescent="0.3">
      <c r="A236" t="s">
        <v>20</v>
      </c>
      <c r="B236" t="s">
        <v>21</v>
      </c>
      <c r="C236" t="s">
        <v>476</v>
      </c>
      <c r="D236" t="s">
        <v>26</v>
      </c>
      <c r="E236" t="s">
        <v>417</v>
      </c>
      <c r="F236" t="s">
        <v>558</v>
      </c>
      <c r="G236" t="s">
        <v>418</v>
      </c>
      <c r="H236" s="194">
        <v>16000</v>
      </c>
      <c r="I236" s="194">
        <v>96000</v>
      </c>
      <c r="J236" s="194">
        <v>0</v>
      </c>
      <c r="K236" s="194">
        <v>112000</v>
      </c>
    </row>
    <row r="237" spans="1:11" x14ac:dyDescent="0.3">
      <c r="A237" t="s">
        <v>20</v>
      </c>
      <c r="B237" t="s">
        <v>21</v>
      </c>
      <c r="C237" t="s">
        <v>476</v>
      </c>
      <c r="D237" t="s">
        <v>26</v>
      </c>
      <c r="E237" t="s">
        <v>323</v>
      </c>
      <c r="F237" t="s">
        <v>558</v>
      </c>
      <c r="G237" t="s">
        <v>324</v>
      </c>
      <c r="H237" s="194">
        <v>0</v>
      </c>
      <c r="I237" s="194">
        <v>320222</v>
      </c>
      <c r="J237" s="194">
        <v>292262</v>
      </c>
      <c r="K237" s="194">
        <v>27960</v>
      </c>
    </row>
    <row r="238" spans="1:11" x14ac:dyDescent="0.3">
      <c r="A238" t="s">
        <v>20</v>
      </c>
      <c r="B238" t="s">
        <v>21</v>
      </c>
      <c r="C238" t="s">
        <v>476</v>
      </c>
      <c r="D238" t="s">
        <v>26</v>
      </c>
      <c r="E238" t="s">
        <v>273</v>
      </c>
      <c r="F238" t="s">
        <v>558</v>
      </c>
      <c r="G238" t="s">
        <v>274</v>
      </c>
      <c r="H238" s="194">
        <v>0</v>
      </c>
      <c r="I238" s="194">
        <v>1203117</v>
      </c>
      <c r="J238" s="194">
        <v>1203117</v>
      </c>
      <c r="K238" s="194">
        <v>0</v>
      </c>
    </row>
    <row r="239" spans="1:11" x14ac:dyDescent="0.3">
      <c r="A239" t="s">
        <v>20</v>
      </c>
      <c r="B239" t="s">
        <v>21</v>
      </c>
      <c r="C239" t="s">
        <v>476</v>
      </c>
      <c r="D239" t="s">
        <v>26</v>
      </c>
      <c r="E239" t="s">
        <v>372</v>
      </c>
      <c r="F239" t="s">
        <v>558</v>
      </c>
      <c r="G239" t="s">
        <v>373</v>
      </c>
      <c r="H239" s="194">
        <v>0</v>
      </c>
      <c r="I239" s="194">
        <v>96000</v>
      </c>
      <c r="J239" s="194">
        <v>96000</v>
      </c>
      <c r="K239" s="194">
        <v>0</v>
      </c>
    </row>
    <row r="240" spans="1:11" x14ac:dyDescent="0.3">
      <c r="A240" t="s">
        <v>20</v>
      </c>
      <c r="B240" t="s">
        <v>21</v>
      </c>
      <c r="C240" t="s">
        <v>476</v>
      </c>
      <c r="D240" t="s">
        <v>26</v>
      </c>
      <c r="E240" t="s">
        <v>461</v>
      </c>
      <c r="F240" t="s">
        <v>558</v>
      </c>
      <c r="G240" t="s">
        <v>462</v>
      </c>
      <c r="H240" s="194">
        <v>0</v>
      </c>
      <c r="I240" s="194">
        <v>72000</v>
      </c>
      <c r="J240" s="194">
        <v>72000</v>
      </c>
      <c r="K240" s="194">
        <v>0</v>
      </c>
    </row>
    <row r="241" spans="1:11" x14ac:dyDescent="0.3">
      <c r="A241" t="s">
        <v>20</v>
      </c>
      <c r="B241" t="s">
        <v>21</v>
      </c>
      <c r="C241" t="s">
        <v>476</v>
      </c>
      <c r="D241" t="s">
        <v>26</v>
      </c>
      <c r="E241" t="s">
        <v>287</v>
      </c>
      <c r="F241" t="s">
        <v>558</v>
      </c>
      <c r="G241" t="s">
        <v>587</v>
      </c>
      <c r="H241" s="194">
        <v>380019</v>
      </c>
      <c r="I241" s="194">
        <v>689705</v>
      </c>
      <c r="J241" s="194">
        <v>898417</v>
      </c>
      <c r="K241" s="194">
        <v>171307</v>
      </c>
    </row>
    <row r="242" spans="1:11" x14ac:dyDescent="0.3">
      <c r="A242" t="s">
        <v>20</v>
      </c>
      <c r="B242" t="s">
        <v>21</v>
      </c>
      <c r="C242" t="s">
        <v>476</v>
      </c>
      <c r="D242" t="s">
        <v>26</v>
      </c>
      <c r="E242" t="s">
        <v>451</v>
      </c>
      <c r="F242" t="s">
        <v>558</v>
      </c>
      <c r="G242" t="s">
        <v>452</v>
      </c>
      <c r="H242" s="194">
        <v>0</v>
      </c>
      <c r="I242" s="194">
        <v>56000</v>
      </c>
      <c r="J242" s="194">
        <v>16000</v>
      </c>
      <c r="K242" s="194">
        <v>40000</v>
      </c>
    </row>
    <row r="243" spans="1:11" x14ac:dyDescent="0.3">
      <c r="A243" t="s">
        <v>20</v>
      </c>
      <c r="B243" t="s">
        <v>21</v>
      </c>
      <c r="C243" t="s">
        <v>476</v>
      </c>
      <c r="D243" t="s">
        <v>26</v>
      </c>
      <c r="E243" t="s">
        <v>407</v>
      </c>
      <c r="F243" t="s">
        <v>558</v>
      </c>
      <c r="G243" t="s">
        <v>408</v>
      </c>
      <c r="H243" s="194">
        <v>0</v>
      </c>
      <c r="I243" s="194">
        <v>96000</v>
      </c>
      <c r="J243" s="194">
        <v>96000</v>
      </c>
      <c r="K243" s="194">
        <v>0</v>
      </c>
    </row>
    <row r="244" spans="1:11" x14ac:dyDescent="0.3">
      <c r="A244" t="s">
        <v>20</v>
      </c>
      <c r="B244" t="s">
        <v>21</v>
      </c>
      <c r="C244" t="s">
        <v>476</v>
      </c>
      <c r="D244" t="s">
        <v>26</v>
      </c>
      <c r="E244" t="s">
        <v>628</v>
      </c>
      <c r="F244" t="s">
        <v>558</v>
      </c>
      <c r="G244" t="s">
        <v>629</v>
      </c>
      <c r="H244" s="194">
        <v>0</v>
      </c>
      <c r="I244" s="194">
        <v>40000</v>
      </c>
      <c r="J244" s="194">
        <v>40000</v>
      </c>
      <c r="K244" s="194">
        <v>0</v>
      </c>
    </row>
    <row r="245" spans="1:11" x14ac:dyDescent="0.3">
      <c r="A245" t="s">
        <v>20</v>
      </c>
      <c r="B245" t="s">
        <v>21</v>
      </c>
      <c r="C245" t="s">
        <v>476</v>
      </c>
      <c r="D245" t="s">
        <v>26</v>
      </c>
      <c r="E245" t="s">
        <v>320</v>
      </c>
      <c r="F245" t="s">
        <v>558</v>
      </c>
      <c r="G245" t="s">
        <v>562</v>
      </c>
      <c r="H245" s="194">
        <v>64000</v>
      </c>
      <c r="I245" s="194">
        <v>80000</v>
      </c>
      <c r="J245" s="194">
        <v>80000</v>
      </c>
      <c r="K245" s="194">
        <v>64000</v>
      </c>
    </row>
    <row r="246" spans="1:11" x14ac:dyDescent="0.3">
      <c r="A246" t="s">
        <v>20</v>
      </c>
      <c r="B246" t="s">
        <v>21</v>
      </c>
      <c r="C246" t="s">
        <v>476</v>
      </c>
      <c r="D246" t="s">
        <v>26</v>
      </c>
      <c r="E246" t="s">
        <v>357</v>
      </c>
      <c r="F246" t="s">
        <v>558</v>
      </c>
      <c r="G246" t="s">
        <v>358</v>
      </c>
      <c r="H246" s="194">
        <v>128000</v>
      </c>
      <c r="I246" s="194">
        <v>96000</v>
      </c>
      <c r="J246" s="194">
        <v>96000</v>
      </c>
      <c r="K246" s="194">
        <v>128000</v>
      </c>
    </row>
    <row r="247" spans="1:11" x14ac:dyDescent="0.3">
      <c r="A247" t="s">
        <v>20</v>
      </c>
      <c r="B247" t="s">
        <v>21</v>
      </c>
      <c r="C247" t="s">
        <v>476</v>
      </c>
      <c r="D247" t="s">
        <v>26</v>
      </c>
      <c r="E247" t="s">
        <v>405</v>
      </c>
      <c r="F247" t="s">
        <v>558</v>
      </c>
      <c r="G247" t="s">
        <v>406</v>
      </c>
      <c r="H247" s="194">
        <v>112000</v>
      </c>
      <c r="I247" s="194">
        <v>96000</v>
      </c>
      <c r="J247" s="194">
        <v>0</v>
      </c>
      <c r="K247" s="194">
        <v>208000</v>
      </c>
    </row>
    <row r="248" spans="1:11" x14ac:dyDescent="0.3">
      <c r="A248" t="s">
        <v>20</v>
      </c>
      <c r="B248" t="s">
        <v>21</v>
      </c>
      <c r="C248" t="s">
        <v>476</v>
      </c>
      <c r="D248" t="s">
        <v>26</v>
      </c>
      <c r="E248" t="s">
        <v>352</v>
      </c>
      <c r="F248" t="s">
        <v>558</v>
      </c>
      <c r="G248" t="s">
        <v>589</v>
      </c>
      <c r="H248" s="194">
        <v>0</v>
      </c>
      <c r="I248" s="194">
        <v>96000</v>
      </c>
      <c r="J248" s="194">
        <v>96000</v>
      </c>
      <c r="K248" s="194">
        <v>0</v>
      </c>
    </row>
    <row r="249" spans="1:11" x14ac:dyDescent="0.3">
      <c r="A249" t="s">
        <v>20</v>
      </c>
      <c r="B249" t="s">
        <v>21</v>
      </c>
      <c r="C249" t="s">
        <v>476</v>
      </c>
      <c r="D249" t="s">
        <v>26</v>
      </c>
      <c r="E249" t="s">
        <v>409</v>
      </c>
      <c r="F249" t="s">
        <v>558</v>
      </c>
      <c r="G249" t="s">
        <v>410</v>
      </c>
      <c r="H249" s="194">
        <v>0</v>
      </c>
      <c r="I249" s="194">
        <v>96000</v>
      </c>
      <c r="J249" s="194">
        <v>96000</v>
      </c>
      <c r="K249" s="194">
        <v>0</v>
      </c>
    </row>
    <row r="250" spans="1:11" x14ac:dyDescent="0.3">
      <c r="A250" t="s">
        <v>20</v>
      </c>
      <c r="B250" t="s">
        <v>21</v>
      </c>
      <c r="C250" t="s">
        <v>476</v>
      </c>
      <c r="D250" t="s">
        <v>26</v>
      </c>
      <c r="E250" t="s">
        <v>289</v>
      </c>
      <c r="F250" t="s">
        <v>558</v>
      </c>
      <c r="G250" t="s">
        <v>590</v>
      </c>
      <c r="H250" s="194">
        <v>126000</v>
      </c>
      <c r="I250" s="194">
        <v>0</v>
      </c>
      <c r="J250" s="194">
        <v>0</v>
      </c>
      <c r="K250" s="194">
        <v>126000</v>
      </c>
    </row>
    <row r="251" spans="1:11" x14ac:dyDescent="0.3">
      <c r="A251" t="s">
        <v>20</v>
      </c>
      <c r="B251" t="s">
        <v>21</v>
      </c>
      <c r="C251" t="s">
        <v>476</v>
      </c>
      <c r="D251" t="s">
        <v>26</v>
      </c>
      <c r="E251" t="s">
        <v>356</v>
      </c>
      <c r="F251" t="s">
        <v>558</v>
      </c>
      <c r="G251" t="s">
        <v>592</v>
      </c>
      <c r="H251" s="194">
        <v>0</v>
      </c>
      <c r="I251" s="194">
        <v>96000</v>
      </c>
      <c r="J251" s="194">
        <v>96000</v>
      </c>
      <c r="K251" s="194">
        <v>0</v>
      </c>
    </row>
    <row r="252" spans="1:11" x14ac:dyDescent="0.3">
      <c r="A252" t="s">
        <v>20</v>
      </c>
      <c r="B252" t="s">
        <v>21</v>
      </c>
      <c r="C252" t="s">
        <v>476</v>
      </c>
      <c r="D252" t="s">
        <v>26</v>
      </c>
      <c r="E252" t="s">
        <v>303</v>
      </c>
      <c r="F252" t="s">
        <v>558</v>
      </c>
      <c r="G252" t="s">
        <v>304</v>
      </c>
      <c r="H252" s="194">
        <v>49032</v>
      </c>
      <c r="I252" s="194">
        <v>353885</v>
      </c>
      <c r="J252" s="194">
        <v>402917</v>
      </c>
      <c r="K252" s="194">
        <v>0</v>
      </c>
    </row>
    <row r="253" spans="1:11" x14ac:dyDescent="0.3">
      <c r="A253" t="s">
        <v>20</v>
      </c>
      <c r="B253" t="s">
        <v>21</v>
      </c>
      <c r="C253" t="s">
        <v>476</v>
      </c>
      <c r="D253" t="s">
        <v>26</v>
      </c>
      <c r="E253" t="s">
        <v>364</v>
      </c>
      <c r="F253" t="s">
        <v>558</v>
      </c>
      <c r="G253" t="s">
        <v>365</v>
      </c>
      <c r="H253" s="194">
        <v>0</v>
      </c>
      <c r="I253" s="194">
        <v>96000</v>
      </c>
      <c r="J253" s="194">
        <v>96000</v>
      </c>
      <c r="K253" s="194">
        <v>0</v>
      </c>
    </row>
    <row r="254" spans="1:11" x14ac:dyDescent="0.3">
      <c r="A254" t="s">
        <v>20</v>
      </c>
      <c r="B254" t="s">
        <v>21</v>
      </c>
      <c r="C254" t="s">
        <v>476</v>
      </c>
      <c r="D254" t="s">
        <v>26</v>
      </c>
      <c r="E254" t="s">
        <v>397</v>
      </c>
      <c r="F254" t="s">
        <v>558</v>
      </c>
      <c r="G254" t="s">
        <v>398</v>
      </c>
      <c r="H254" s="194">
        <v>8000</v>
      </c>
      <c r="I254" s="194">
        <v>96000</v>
      </c>
      <c r="J254" s="194">
        <v>96000</v>
      </c>
      <c r="K254" s="194">
        <v>8000</v>
      </c>
    </row>
    <row r="255" spans="1:11" x14ac:dyDescent="0.3">
      <c r="A255" t="s">
        <v>20</v>
      </c>
      <c r="B255" t="s">
        <v>21</v>
      </c>
      <c r="C255" t="s">
        <v>476</v>
      </c>
      <c r="D255" t="s">
        <v>26</v>
      </c>
      <c r="E255" t="s">
        <v>338</v>
      </c>
      <c r="F255" t="s">
        <v>558</v>
      </c>
      <c r="G255" t="s">
        <v>582</v>
      </c>
      <c r="H255" s="194">
        <v>120000</v>
      </c>
      <c r="I255" s="194">
        <v>96000</v>
      </c>
      <c r="J255" s="194">
        <v>8000</v>
      </c>
      <c r="K255" s="194">
        <v>208000</v>
      </c>
    </row>
    <row r="256" spans="1:11" x14ac:dyDescent="0.3">
      <c r="A256" t="s">
        <v>20</v>
      </c>
      <c r="B256" t="s">
        <v>21</v>
      </c>
      <c r="C256" t="s">
        <v>476</v>
      </c>
      <c r="D256" t="s">
        <v>26</v>
      </c>
      <c r="E256" t="s">
        <v>393</v>
      </c>
      <c r="F256" t="s">
        <v>558</v>
      </c>
      <c r="G256" t="s">
        <v>394</v>
      </c>
      <c r="H256" s="194">
        <v>0</v>
      </c>
      <c r="I256" s="194">
        <v>565033</v>
      </c>
      <c r="J256" s="194">
        <v>565033</v>
      </c>
      <c r="K256" s="194">
        <v>0</v>
      </c>
    </row>
    <row r="257" spans="1:11" x14ac:dyDescent="0.3">
      <c r="A257" t="s">
        <v>20</v>
      </c>
      <c r="B257" t="s">
        <v>21</v>
      </c>
      <c r="C257" t="s">
        <v>476</v>
      </c>
      <c r="D257" t="s">
        <v>26</v>
      </c>
      <c r="E257" t="s">
        <v>445</v>
      </c>
      <c r="F257" t="s">
        <v>558</v>
      </c>
      <c r="G257" t="s">
        <v>446</v>
      </c>
      <c r="H257" s="194">
        <v>0</v>
      </c>
      <c r="I257" s="194">
        <v>80000</v>
      </c>
      <c r="J257" s="194">
        <v>80000</v>
      </c>
      <c r="K257" s="194">
        <v>0</v>
      </c>
    </row>
    <row r="258" spans="1:11" x14ac:dyDescent="0.3">
      <c r="A258" t="s">
        <v>20</v>
      </c>
      <c r="B258" t="s">
        <v>21</v>
      </c>
      <c r="C258" t="s">
        <v>476</v>
      </c>
      <c r="D258" t="s">
        <v>26</v>
      </c>
      <c r="E258" t="s">
        <v>429</v>
      </c>
      <c r="F258" t="s">
        <v>558</v>
      </c>
      <c r="G258" t="s">
        <v>430</v>
      </c>
      <c r="H258" s="194">
        <v>16000</v>
      </c>
      <c r="I258" s="194">
        <v>96000</v>
      </c>
      <c r="J258" s="194">
        <v>96000</v>
      </c>
      <c r="K258" s="194">
        <v>16000</v>
      </c>
    </row>
    <row r="259" spans="1:11" x14ac:dyDescent="0.3">
      <c r="A259" t="s">
        <v>20</v>
      </c>
      <c r="B259" t="s">
        <v>21</v>
      </c>
      <c r="C259" t="s">
        <v>476</v>
      </c>
      <c r="D259" t="s">
        <v>26</v>
      </c>
      <c r="E259" t="s">
        <v>355</v>
      </c>
      <c r="F259" t="s">
        <v>558</v>
      </c>
      <c r="G259" t="s">
        <v>593</v>
      </c>
      <c r="H259" s="194">
        <v>0</v>
      </c>
      <c r="I259" s="194">
        <v>96000</v>
      </c>
      <c r="J259" s="194">
        <v>96000</v>
      </c>
      <c r="K259" s="194">
        <v>0</v>
      </c>
    </row>
    <row r="260" spans="1:11" x14ac:dyDescent="0.3">
      <c r="A260" t="s">
        <v>20</v>
      </c>
      <c r="B260" t="s">
        <v>21</v>
      </c>
      <c r="C260" t="s">
        <v>476</v>
      </c>
      <c r="D260" t="s">
        <v>26</v>
      </c>
      <c r="E260" t="s">
        <v>283</v>
      </c>
      <c r="F260" t="s">
        <v>558</v>
      </c>
      <c r="G260" t="s">
        <v>613</v>
      </c>
      <c r="H260" s="194">
        <v>217166</v>
      </c>
      <c r="I260" s="194">
        <v>0</v>
      </c>
      <c r="J260" s="194">
        <v>0</v>
      </c>
      <c r="K260" s="194">
        <v>217166</v>
      </c>
    </row>
    <row r="261" spans="1:11" x14ac:dyDescent="0.3">
      <c r="A261" t="s">
        <v>20</v>
      </c>
      <c r="B261" t="s">
        <v>21</v>
      </c>
      <c r="C261" t="s">
        <v>476</v>
      </c>
      <c r="D261" t="s">
        <v>26</v>
      </c>
      <c r="E261" t="s">
        <v>401</v>
      </c>
      <c r="F261" t="s">
        <v>558</v>
      </c>
      <c r="G261" t="s">
        <v>402</v>
      </c>
      <c r="H261" s="194">
        <v>0</v>
      </c>
      <c r="I261" s="194">
        <v>969422</v>
      </c>
      <c r="J261" s="194">
        <v>969422</v>
      </c>
      <c r="K261" s="194">
        <v>0</v>
      </c>
    </row>
    <row r="262" spans="1:11" x14ac:dyDescent="0.3">
      <c r="A262" t="s">
        <v>20</v>
      </c>
      <c r="B262" t="s">
        <v>21</v>
      </c>
      <c r="C262" t="s">
        <v>476</v>
      </c>
      <c r="D262" t="s">
        <v>26</v>
      </c>
      <c r="E262" t="s">
        <v>354</v>
      </c>
      <c r="F262" t="s">
        <v>558</v>
      </c>
      <c r="G262" t="s">
        <v>594</v>
      </c>
      <c r="H262" s="194">
        <v>0</v>
      </c>
      <c r="I262" s="194">
        <v>80000</v>
      </c>
      <c r="J262" s="194">
        <v>80000</v>
      </c>
      <c r="K262" s="194">
        <v>0</v>
      </c>
    </row>
    <row r="263" spans="1:11" x14ac:dyDescent="0.3">
      <c r="A263" t="s">
        <v>20</v>
      </c>
      <c r="B263" t="s">
        <v>21</v>
      </c>
      <c r="C263" t="s">
        <v>476</v>
      </c>
      <c r="D263" t="s">
        <v>26</v>
      </c>
      <c r="E263" t="s">
        <v>447</v>
      </c>
      <c r="F263" t="s">
        <v>558</v>
      </c>
      <c r="G263" t="s">
        <v>448</v>
      </c>
      <c r="H263" s="194">
        <v>0</v>
      </c>
      <c r="I263" s="194">
        <v>130525</v>
      </c>
      <c r="J263" s="194">
        <v>105906</v>
      </c>
      <c r="K263" s="194">
        <v>24619</v>
      </c>
    </row>
    <row r="264" spans="1:11" x14ac:dyDescent="0.3">
      <c r="A264" t="s">
        <v>20</v>
      </c>
      <c r="B264" t="s">
        <v>21</v>
      </c>
      <c r="C264" t="s">
        <v>476</v>
      </c>
      <c r="D264" t="s">
        <v>26</v>
      </c>
      <c r="E264" t="s">
        <v>459</v>
      </c>
      <c r="F264" t="s">
        <v>558</v>
      </c>
      <c r="G264" t="s">
        <v>460</v>
      </c>
      <c r="H264" s="194">
        <v>0</v>
      </c>
      <c r="I264" s="194">
        <v>72000</v>
      </c>
      <c r="J264" s="194">
        <v>72000</v>
      </c>
      <c r="K264" s="194">
        <v>0</v>
      </c>
    </row>
    <row r="265" spans="1:11" x14ac:dyDescent="0.3">
      <c r="A265" t="s">
        <v>20</v>
      </c>
      <c r="B265" t="s">
        <v>21</v>
      </c>
      <c r="C265" t="s">
        <v>476</v>
      </c>
      <c r="D265" t="s">
        <v>26</v>
      </c>
      <c r="E265" t="s">
        <v>379</v>
      </c>
      <c r="F265" t="s">
        <v>558</v>
      </c>
      <c r="G265" t="s">
        <v>380</v>
      </c>
      <c r="H265" s="194">
        <v>210000</v>
      </c>
      <c r="I265" s="194">
        <v>96000</v>
      </c>
      <c r="J265" s="194">
        <v>48000</v>
      </c>
      <c r="K265" s="194">
        <v>258000</v>
      </c>
    </row>
    <row r="266" spans="1:11" x14ac:dyDescent="0.3">
      <c r="A266" t="s">
        <v>20</v>
      </c>
      <c r="B266" t="s">
        <v>21</v>
      </c>
      <c r="C266" t="s">
        <v>476</v>
      </c>
      <c r="D266" t="s">
        <v>26</v>
      </c>
      <c r="E266" t="s">
        <v>368</v>
      </c>
      <c r="F266" t="s">
        <v>558</v>
      </c>
      <c r="G266" t="s">
        <v>369</v>
      </c>
      <c r="H266" s="194">
        <v>0</v>
      </c>
      <c r="I266" s="194">
        <v>142158</v>
      </c>
      <c r="J266" s="194">
        <v>142158</v>
      </c>
      <c r="K266" s="194">
        <v>0</v>
      </c>
    </row>
    <row r="267" spans="1:11" x14ac:dyDescent="0.3">
      <c r="A267" t="s">
        <v>20</v>
      </c>
      <c r="B267" t="s">
        <v>21</v>
      </c>
      <c r="C267" t="s">
        <v>476</v>
      </c>
      <c r="D267" t="s">
        <v>26</v>
      </c>
      <c r="E267" t="s">
        <v>419</v>
      </c>
      <c r="F267" t="s">
        <v>558</v>
      </c>
      <c r="G267" t="s">
        <v>420</v>
      </c>
      <c r="H267" s="194">
        <v>144000</v>
      </c>
      <c r="I267" s="194">
        <v>96000</v>
      </c>
      <c r="J267" s="194">
        <v>0</v>
      </c>
      <c r="K267" s="194">
        <v>240000</v>
      </c>
    </row>
    <row r="268" spans="1:11" x14ac:dyDescent="0.3">
      <c r="A268" t="s">
        <v>20</v>
      </c>
      <c r="B268" t="s">
        <v>21</v>
      </c>
      <c r="C268" t="s">
        <v>476</v>
      </c>
      <c r="D268" t="s">
        <v>26</v>
      </c>
      <c r="E268" t="s">
        <v>413</v>
      </c>
      <c r="F268" t="s">
        <v>558</v>
      </c>
      <c r="G268" t="s">
        <v>414</v>
      </c>
      <c r="H268" s="194">
        <v>0</v>
      </c>
      <c r="I268" s="194">
        <v>96000</v>
      </c>
      <c r="J268" s="194">
        <v>96000</v>
      </c>
      <c r="K268" s="194">
        <v>0</v>
      </c>
    </row>
    <row r="269" spans="1:11" x14ac:dyDescent="0.3">
      <c r="A269" t="s">
        <v>20</v>
      </c>
      <c r="B269" t="s">
        <v>21</v>
      </c>
      <c r="C269" t="s">
        <v>476</v>
      </c>
      <c r="D269" t="s">
        <v>26</v>
      </c>
      <c r="E269" t="s">
        <v>339</v>
      </c>
      <c r="F269" t="s">
        <v>558</v>
      </c>
      <c r="G269" t="s">
        <v>583</v>
      </c>
      <c r="H269" s="194">
        <v>16000</v>
      </c>
      <c r="I269" s="194">
        <v>96000</v>
      </c>
      <c r="J269" s="194">
        <v>96000</v>
      </c>
      <c r="K269" s="194">
        <v>16000</v>
      </c>
    </row>
    <row r="270" spans="1:11" x14ac:dyDescent="0.3">
      <c r="A270" t="s">
        <v>20</v>
      </c>
      <c r="B270" t="s">
        <v>21</v>
      </c>
      <c r="C270" t="s">
        <v>476</v>
      </c>
      <c r="D270" t="s">
        <v>26</v>
      </c>
      <c r="E270" t="s">
        <v>366</v>
      </c>
      <c r="F270" t="s">
        <v>558</v>
      </c>
      <c r="G270" t="s">
        <v>367</v>
      </c>
      <c r="H270" s="194">
        <v>0</v>
      </c>
      <c r="I270" s="194">
        <v>96000</v>
      </c>
      <c r="J270" s="194">
        <v>96000</v>
      </c>
      <c r="K270" s="194">
        <v>0</v>
      </c>
    </row>
    <row r="271" spans="1:11" x14ac:dyDescent="0.3">
      <c r="A271" t="s">
        <v>20</v>
      </c>
      <c r="B271" t="s">
        <v>21</v>
      </c>
      <c r="C271" t="s">
        <v>476</v>
      </c>
      <c r="D271" t="s">
        <v>26</v>
      </c>
      <c r="E271" t="s">
        <v>370</v>
      </c>
      <c r="F271" t="s">
        <v>558</v>
      </c>
      <c r="G271" t="s">
        <v>371</v>
      </c>
      <c r="H271" s="194">
        <v>0</v>
      </c>
      <c r="I271" s="194">
        <v>96000</v>
      </c>
      <c r="J271" s="194">
        <v>96000</v>
      </c>
      <c r="K271" s="194">
        <v>0</v>
      </c>
    </row>
    <row r="272" spans="1:11" x14ac:dyDescent="0.3">
      <c r="A272" t="s">
        <v>20</v>
      </c>
      <c r="B272" t="s">
        <v>21</v>
      </c>
      <c r="C272" t="s">
        <v>476</v>
      </c>
      <c r="D272" t="s">
        <v>26</v>
      </c>
      <c r="E272" t="s">
        <v>387</v>
      </c>
      <c r="F272" t="s">
        <v>558</v>
      </c>
      <c r="G272" t="s">
        <v>388</v>
      </c>
      <c r="H272" s="194">
        <v>359359</v>
      </c>
      <c r="I272" s="194">
        <v>0</v>
      </c>
      <c r="J272" s="194">
        <v>0</v>
      </c>
      <c r="K272" s="194">
        <v>359359</v>
      </c>
    </row>
    <row r="273" spans="1:11" x14ac:dyDescent="0.3">
      <c r="A273" t="s">
        <v>20</v>
      </c>
      <c r="B273" t="s">
        <v>21</v>
      </c>
      <c r="C273" t="s">
        <v>476</v>
      </c>
      <c r="D273" t="s">
        <v>26</v>
      </c>
      <c r="E273" t="s">
        <v>275</v>
      </c>
      <c r="F273" t="s">
        <v>558</v>
      </c>
      <c r="G273" t="s">
        <v>563</v>
      </c>
      <c r="H273" s="194">
        <v>59954</v>
      </c>
      <c r="I273" s="194">
        <v>150069</v>
      </c>
      <c r="J273" s="194">
        <v>210023</v>
      </c>
      <c r="K273" s="194">
        <v>0</v>
      </c>
    </row>
    <row r="274" spans="1:11" x14ac:dyDescent="0.3">
      <c r="A274" t="s">
        <v>20</v>
      </c>
      <c r="B274" t="s">
        <v>21</v>
      </c>
      <c r="C274" t="s">
        <v>476</v>
      </c>
      <c r="D274" t="s">
        <v>26</v>
      </c>
      <c r="E274" t="s">
        <v>276</v>
      </c>
      <c r="F274" t="s">
        <v>558</v>
      </c>
      <c r="G274" t="s">
        <v>277</v>
      </c>
      <c r="H274" s="194">
        <v>603200</v>
      </c>
      <c r="I274" s="194">
        <v>274829</v>
      </c>
      <c r="J274" s="194">
        <v>182109</v>
      </c>
      <c r="K274" s="194">
        <v>695920</v>
      </c>
    </row>
    <row r="275" spans="1:11" x14ac:dyDescent="0.3">
      <c r="A275" t="s">
        <v>20</v>
      </c>
      <c r="B275" t="s">
        <v>21</v>
      </c>
      <c r="C275" t="s">
        <v>476</v>
      </c>
      <c r="D275" t="s">
        <v>26</v>
      </c>
      <c r="E275" t="s">
        <v>340</v>
      </c>
      <c r="F275" t="s">
        <v>558</v>
      </c>
      <c r="G275" t="s">
        <v>584</v>
      </c>
      <c r="H275" s="194">
        <v>0</v>
      </c>
      <c r="I275" s="194">
        <v>96000</v>
      </c>
      <c r="J275" s="194">
        <v>96000</v>
      </c>
      <c r="K275" s="194">
        <v>0</v>
      </c>
    </row>
    <row r="276" spans="1:11" x14ac:dyDescent="0.3">
      <c r="A276" t="s">
        <v>20</v>
      </c>
      <c r="B276" t="s">
        <v>21</v>
      </c>
      <c r="C276" t="s">
        <v>476</v>
      </c>
      <c r="D276" t="s">
        <v>26</v>
      </c>
      <c r="E276" t="s">
        <v>631</v>
      </c>
      <c r="F276" t="s">
        <v>558</v>
      </c>
      <c r="G276" t="s">
        <v>632</v>
      </c>
      <c r="H276" s="194">
        <v>0</v>
      </c>
      <c r="I276" s="194">
        <v>40000</v>
      </c>
      <c r="J276" s="194">
        <v>40000</v>
      </c>
      <c r="K276" s="194">
        <v>0</v>
      </c>
    </row>
    <row r="277" spans="1:11" x14ac:dyDescent="0.3">
      <c r="A277" t="s">
        <v>20</v>
      </c>
      <c r="B277" t="s">
        <v>21</v>
      </c>
      <c r="C277" t="s">
        <v>476</v>
      </c>
      <c r="D277" t="s">
        <v>26</v>
      </c>
      <c r="E277" t="s">
        <v>633</v>
      </c>
      <c r="F277" t="s">
        <v>558</v>
      </c>
      <c r="G277" t="s">
        <v>634</v>
      </c>
      <c r="H277" s="194">
        <v>0</v>
      </c>
      <c r="I277" s="194">
        <v>24000</v>
      </c>
      <c r="J277" s="194">
        <v>24000</v>
      </c>
      <c r="K277" s="194">
        <v>0</v>
      </c>
    </row>
    <row r="278" spans="1:11" x14ac:dyDescent="0.3">
      <c r="A278" t="s">
        <v>20</v>
      </c>
      <c r="B278" t="s">
        <v>21</v>
      </c>
      <c r="C278" t="s">
        <v>476</v>
      </c>
      <c r="D278" t="s">
        <v>26</v>
      </c>
      <c r="E278" t="s">
        <v>341</v>
      </c>
      <c r="F278" t="s">
        <v>558</v>
      </c>
      <c r="G278" t="s">
        <v>570</v>
      </c>
      <c r="H278" s="194">
        <v>0</v>
      </c>
      <c r="I278" s="194">
        <v>96000</v>
      </c>
      <c r="J278" s="194">
        <v>96000</v>
      </c>
      <c r="K278" s="194">
        <v>0</v>
      </c>
    </row>
    <row r="279" spans="1:11" x14ac:dyDescent="0.3">
      <c r="A279" t="s">
        <v>20</v>
      </c>
      <c r="B279" t="s">
        <v>21</v>
      </c>
      <c r="C279" t="s">
        <v>476</v>
      </c>
      <c r="D279" t="s">
        <v>26</v>
      </c>
      <c r="E279" t="s">
        <v>385</v>
      </c>
      <c r="F279" t="s">
        <v>558</v>
      </c>
      <c r="G279" t="s">
        <v>386</v>
      </c>
      <c r="H279" s="194">
        <v>61633</v>
      </c>
      <c r="I279" s="194">
        <v>428006</v>
      </c>
      <c r="J279" s="194">
        <v>489639</v>
      </c>
      <c r="K279" s="194">
        <v>0</v>
      </c>
    </row>
    <row r="280" spans="1:11" x14ac:dyDescent="0.3">
      <c r="A280" t="s">
        <v>20</v>
      </c>
      <c r="B280" t="s">
        <v>21</v>
      </c>
      <c r="C280" t="s">
        <v>476</v>
      </c>
      <c r="D280" t="s">
        <v>26</v>
      </c>
      <c r="E280" t="s">
        <v>342</v>
      </c>
      <c r="F280" t="s">
        <v>558</v>
      </c>
      <c r="G280" t="s">
        <v>572</v>
      </c>
      <c r="H280" s="194">
        <v>48000</v>
      </c>
      <c r="I280" s="194">
        <v>96000</v>
      </c>
      <c r="J280" s="194">
        <v>96000</v>
      </c>
      <c r="K280" s="194">
        <v>48000</v>
      </c>
    </row>
    <row r="281" spans="1:11" x14ac:dyDescent="0.3">
      <c r="A281" t="s">
        <v>20</v>
      </c>
      <c r="B281" t="s">
        <v>21</v>
      </c>
      <c r="C281" t="s">
        <v>476</v>
      </c>
      <c r="D281" t="s">
        <v>26</v>
      </c>
      <c r="E281" t="s">
        <v>362</v>
      </c>
      <c r="F281" t="s">
        <v>558</v>
      </c>
      <c r="G281" t="s">
        <v>586</v>
      </c>
      <c r="H281" s="194">
        <v>8000</v>
      </c>
      <c r="I281" s="194">
        <v>0</v>
      </c>
      <c r="J281" s="194">
        <v>0</v>
      </c>
      <c r="K281" s="194">
        <v>8000</v>
      </c>
    </row>
    <row r="282" spans="1:11" x14ac:dyDescent="0.3">
      <c r="A282" t="s">
        <v>20</v>
      </c>
      <c r="B282" t="s">
        <v>21</v>
      </c>
      <c r="C282" t="s">
        <v>476</v>
      </c>
      <c r="D282" t="s">
        <v>26</v>
      </c>
      <c r="E282" t="s">
        <v>457</v>
      </c>
      <c r="F282" t="s">
        <v>558</v>
      </c>
      <c r="G282" t="s">
        <v>458</v>
      </c>
      <c r="H282" s="194">
        <v>0</v>
      </c>
      <c r="I282" s="194">
        <v>80000</v>
      </c>
      <c r="J282" s="194">
        <v>32000</v>
      </c>
      <c r="K282" s="194">
        <v>48000</v>
      </c>
    </row>
    <row r="283" spans="1:11" x14ac:dyDescent="0.3">
      <c r="A283" t="s">
        <v>20</v>
      </c>
      <c r="B283" t="s">
        <v>21</v>
      </c>
      <c r="C283" t="s">
        <v>476</v>
      </c>
      <c r="D283" t="s">
        <v>26</v>
      </c>
      <c r="E283" t="s">
        <v>334</v>
      </c>
      <c r="F283" t="s">
        <v>558</v>
      </c>
      <c r="G283" t="s">
        <v>564</v>
      </c>
      <c r="H283" s="194">
        <v>129592</v>
      </c>
      <c r="I283" s="194">
        <v>96000</v>
      </c>
      <c r="J283" s="194">
        <v>96000</v>
      </c>
      <c r="K283" s="194">
        <v>129592</v>
      </c>
    </row>
    <row r="284" spans="1:11" x14ac:dyDescent="0.3">
      <c r="A284" t="s">
        <v>20</v>
      </c>
      <c r="B284" t="s">
        <v>21</v>
      </c>
      <c r="C284" t="s">
        <v>476</v>
      </c>
      <c r="D284" t="s">
        <v>26</v>
      </c>
      <c r="E284" t="s">
        <v>465</v>
      </c>
      <c r="F284" t="s">
        <v>558</v>
      </c>
      <c r="G284" t="s">
        <v>466</v>
      </c>
      <c r="H284" s="194">
        <v>0</v>
      </c>
      <c r="I284" s="194">
        <v>64000</v>
      </c>
      <c r="J284" s="194">
        <v>8000</v>
      </c>
      <c r="K284" s="194">
        <v>56000</v>
      </c>
    </row>
    <row r="285" spans="1:11" x14ac:dyDescent="0.3">
      <c r="A285" t="s">
        <v>20</v>
      </c>
      <c r="B285" t="s">
        <v>21</v>
      </c>
      <c r="C285" t="s">
        <v>476</v>
      </c>
      <c r="D285" t="s">
        <v>26</v>
      </c>
      <c r="E285" t="s">
        <v>363</v>
      </c>
      <c r="F285" t="s">
        <v>558</v>
      </c>
      <c r="G285" t="s">
        <v>588</v>
      </c>
      <c r="H285" s="194">
        <v>0</v>
      </c>
      <c r="I285" s="194">
        <v>96000</v>
      </c>
      <c r="J285" s="194">
        <v>96000</v>
      </c>
      <c r="K285" s="194">
        <v>0</v>
      </c>
    </row>
    <row r="286" spans="1:11" x14ac:dyDescent="0.3">
      <c r="A286" t="s">
        <v>20</v>
      </c>
      <c r="B286" t="s">
        <v>21</v>
      </c>
      <c r="C286" t="s">
        <v>476</v>
      </c>
      <c r="D286" t="s">
        <v>26</v>
      </c>
      <c r="E286" t="s">
        <v>453</v>
      </c>
      <c r="F286" t="s">
        <v>558</v>
      </c>
      <c r="G286" t="s">
        <v>454</v>
      </c>
      <c r="H286" s="194">
        <v>0</v>
      </c>
      <c r="I286" s="194">
        <v>80000</v>
      </c>
      <c r="J286" s="194">
        <v>16000</v>
      </c>
      <c r="K286" s="194">
        <v>64000</v>
      </c>
    </row>
    <row r="287" spans="1:11" x14ac:dyDescent="0.3">
      <c r="A287" t="s">
        <v>20</v>
      </c>
      <c r="B287" t="s">
        <v>21</v>
      </c>
      <c r="C287" t="s">
        <v>476</v>
      </c>
      <c r="D287" t="s">
        <v>26</v>
      </c>
      <c r="E287" t="s">
        <v>333</v>
      </c>
      <c r="F287" t="s">
        <v>558</v>
      </c>
      <c r="G287" t="s">
        <v>565</v>
      </c>
      <c r="H287" s="194">
        <v>0</v>
      </c>
      <c r="I287" s="194">
        <v>915912</v>
      </c>
      <c r="J287" s="194">
        <v>619636</v>
      </c>
      <c r="K287" s="194">
        <v>296276</v>
      </c>
    </row>
    <row r="288" spans="1:11" x14ac:dyDescent="0.3">
      <c r="A288" t="s">
        <v>20</v>
      </c>
      <c r="B288" t="s">
        <v>21</v>
      </c>
      <c r="C288" t="s">
        <v>476</v>
      </c>
      <c r="D288" t="s">
        <v>26</v>
      </c>
      <c r="E288" t="s">
        <v>343</v>
      </c>
      <c r="F288" t="s">
        <v>558</v>
      </c>
      <c r="G288" t="s">
        <v>573</v>
      </c>
      <c r="H288" s="194">
        <v>96000</v>
      </c>
      <c r="I288" s="194">
        <v>614746</v>
      </c>
      <c r="J288" s="194">
        <v>544328</v>
      </c>
      <c r="K288" s="194">
        <v>166418</v>
      </c>
    </row>
    <row r="289" spans="1:11" x14ac:dyDescent="0.3">
      <c r="A289" t="s">
        <v>20</v>
      </c>
      <c r="B289" t="s">
        <v>21</v>
      </c>
      <c r="C289" t="s">
        <v>476</v>
      </c>
      <c r="D289" t="s">
        <v>26</v>
      </c>
      <c r="E289" t="s">
        <v>2</v>
      </c>
      <c r="F289" t="s">
        <v>558</v>
      </c>
      <c r="G289" t="s">
        <v>615</v>
      </c>
      <c r="H289" s="194">
        <v>596364</v>
      </c>
      <c r="I289" s="194">
        <v>0</v>
      </c>
      <c r="J289" s="194">
        <v>0</v>
      </c>
      <c r="K289" s="194">
        <v>596364</v>
      </c>
    </row>
    <row r="290" spans="1:11" x14ac:dyDescent="0.3">
      <c r="A290" t="s">
        <v>20</v>
      </c>
      <c r="B290" t="s">
        <v>21</v>
      </c>
      <c r="C290" t="s">
        <v>476</v>
      </c>
      <c r="D290" t="s">
        <v>26</v>
      </c>
      <c r="E290" t="s">
        <v>326</v>
      </c>
      <c r="F290" t="s">
        <v>558</v>
      </c>
      <c r="G290" t="s">
        <v>327</v>
      </c>
      <c r="H290" s="194">
        <v>211562</v>
      </c>
      <c r="I290" s="194">
        <v>766763</v>
      </c>
      <c r="J290" s="194">
        <v>315618</v>
      </c>
      <c r="K290" s="194">
        <v>662707</v>
      </c>
    </row>
    <row r="291" spans="1:11" x14ac:dyDescent="0.3">
      <c r="A291" t="s">
        <v>20</v>
      </c>
      <c r="B291" t="s">
        <v>21</v>
      </c>
      <c r="C291" t="s">
        <v>481</v>
      </c>
      <c r="D291" t="s">
        <v>27</v>
      </c>
      <c r="E291" t="s">
        <v>378</v>
      </c>
      <c r="F291" t="s">
        <v>558</v>
      </c>
      <c r="G291" t="s">
        <v>638</v>
      </c>
      <c r="H291" s="194">
        <v>-50000</v>
      </c>
      <c r="I291" s="194">
        <v>0</v>
      </c>
      <c r="J291" s="194">
        <v>0</v>
      </c>
      <c r="K291" s="194">
        <v>-50000</v>
      </c>
    </row>
    <row r="292" spans="1:11" x14ac:dyDescent="0.3">
      <c r="A292" t="s">
        <v>20</v>
      </c>
      <c r="B292" t="s">
        <v>21</v>
      </c>
      <c r="C292" t="s">
        <v>481</v>
      </c>
      <c r="D292" t="s">
        <v>27</v>
      </c>
      <c r="E292" t="s">
        <v>2</v>
      </c>
      <c r="F292" t="s">
        <v>558</v>
      </c>
      <c r="G292" t="s">
        <v>615</v>
      </c>
      <c r="H292" s="194">
        <v>-7020922</v>
      </c>
      <c r="I292" s="194">
        <v>902000</v>
      </c>
      <c r="J292" s="194">
        <v>757001</v>
      </c>
      <c r="K292" s="194">
        <v>-6875923</v>
      </c>
    </row>
    <row r="293" spans="1:11" x14ac:dyDescent="0.3">
      <c r="A293" t="s">
        <v>16</v>
      </c>
      <c r="B293" t="s">
        <v>12</v>
      </c>
      <c r="C293" t="s">
        <v>482</v>
      </c>
      <c r="D293" t="s">
        <v>28</v>
      </c>
      <c r="E293" t="s">
        <v>558</v>
      </c>
      <c r="F293" t="s">
        <v>558</v>
      </c>
      <c r="G293" t="s">
        <v>558</v>
      </c>
      <c r="H293" s="194">
        <v>73569090</v>
      </c>
      <c r="I293" s="194">
        <v>186768930</v>
      </c>
      <c r="J293" s="194">
        <v>106433646</v>
      </c>
      <c r="K293" s="194">
        <v>153904374</v>
      </c>
    </row>
    <row r="294" spans="1:11" x14ac:dyDescent="0.3">
      <c r="A294" t="s">
        <v>18</v>
      </c>
      <c r="B294" t="s">
        <v>21</v>
      </c>
      <c r="C294" t="s">
        <v>483</v>
      </c>
      <c r="D294" t="s">
        <v>29</v>
      </c>
      <c r="E294" t="s">
        <v>349</v>
      </c>
      <c r="F294" t="s">
        <v>558</v>
      </c>
      <c r="G294" t="s">
        <v>574</v>
      </c>
      <c r="H294" s="194">
        <v>24000</v>
      </c>
      <c r="I294" s="194">
        <v>0</v>
      </c>
      <c r="J294" s="194">
        <v>0</v>
      </c>
      <c r="K294" s="194">
        <v>24000</v>
      </c>
    </row>
    <row r="295" spans="1:11" x14ac:dyDescent="0.3">
      <c r="A295" t="s">
        <v>18</v>
      </c>
      <c r="B295" t="s">
        <v>21</v>
      </c>
      <c r="C295" t="s">
        <v>483</v>
      </c>
      <c r="D295" t="s">
        <v>29</v>
      </c>
      <c r="E295" t="s">
        <v>348</v>
      </c>
      <c r="F295" t="s">
        <v>558</v>
      </c>
      <c r="G295" t="s">
        <v>575</v>
      </c>
      <c r="H295" s="194">
        <v>48000</v>
      </c>
      <c r="I295" s="194">
        <v>0</v>
      </c>
      <c r="J295" s="194">
        <v>0</v>
      </c>
      <c r="K295" s="194">
        <v>48000</v>
      </c>
    </row>
    <row r="296" spans="1:11" x14ac:dyDescent="0.3">
      <c r="A296" t="s">
        <v>18</v>
      </c>
      <c r="B296" t="s">
        <v>21</v>
      </c>
      <c r="C296" t="s">
        <v>483</v>
      </c>
      <c r="D296" t="s">
        <v>29</v>
      </c>
      <c r="E296" t="s">
        <v>281</v>
      </c>
      <c r="F296" t="s">
        <v>558</v>
      </c>
      <c r="G296" t="s">
        <v>282</v>
      </c>
      <c r="H296" s="194">
        <v>-40000</v>
      </c>
      <c r="I296" s="194">
        <v>0</v>
      </c>
      <c r="J296" s="194">
        <v>0</v>
      </c>
      <c r="K296" s="194">
        <v>-40000</v>
      </c>
    </row>
    <row r="297" spans="1:11" x14ac:dyDescent="0.3">
      <c r="A297" t="s">
        <v>18</v>
      </c>
      <c r="B297" t="s">
        <v>21</v>
      </c>
      <c r="C297" t="s">
        <v>483</v>
      </c>
      <c r="D297" t="s">
        <v>29</v>
      </c>
      <c r="E297" t="s">
        <v>342</v>
      </c>
      <c r="F297" t="s">
        <v>558</v>
      </c>
      <c r="G297" t="s">
        <v>572</v>
      </c>
      <c r="H297" s="194">
        <v>48000</v>
      </c>
      <c r="I297" s="194">
        <v>0</v>
      </c>
      <c r="J297" s="194">
        <v>0</v>
      </c>
      <c r="K297" s="194">
        <v>48000</v>
      </c>
    </row>
    <row r="298" spans="1:11" x14ac:dyDescent="0.3">
      <c r="A298" t="s">
        <v>18</v>
      </c>
      <c r="B298" t="s">
        <v>21</v>
      </c>
      <c r="C298" t="s">
        <v>484</v>
      </c>
      <c r="D298" t="s">
        <v>30</v>
      </c>
      <c r="E298" t="s">
        <v>278</v>
      </c>
      <c r="F298" t="s">
        <v>558</v>
      </c>
      <c r="G298" t="s">
        <v>566</v>
      </c>
      <c r="H298" s="194">
        <v>0</v>
      </c>
      <c r="I298" s="194">
        <v>480000</v>
      </c>
      <c r="J298" s="194">
        <v>480000</v>
      </c>
      <c r="K298" s="194">
        <v>0</v>
      </c>
    </row>
    <row r="299" spans="1:11" x14ac:dyDescent="0.3">
      <c r="A299" t="s">
        <v>18</v>
      </c>
      <c r="B299" t="s">
        <v>21</v>
      </c>
      <c r="C299" t="s">
        <v>484</v>
      </c>
      <c r="D299" t="s">
        <v>30</v>
      </c>
      <c r="E299" t="s">
        <v>349</v>
      </c>
      <c r="F299" t="s">
        <v>558</v>
      </c>
      <c r="G299" t="s">
        <v>574</v>
      </c>
      <c r="H299" s="194">
        <v>1160000</v>
      </c>
      <c r="I299" s="194">
        <v>480000</v>
      </c>
      <c r="J299" s="194">
        <v>0</v>
      </c>
      <c r="K299" s="194">
        <v>1640000</v>
      </c>
    </row>
    <row r="300" spans="1:11" x14ac:dyDescent="0.3">
      <c r="A300" t="s">
        <v>18</v>
      </c>
      <c r="B300" t="s">
        <v>21</v>
      </c>
      <c r="C300" t="s">
        <v>484</v>
      </c>
      <c r="D300" t="s">
        <v>30</v>
      </c>
      <c r="E300" t="s">
        <v>348</v>
      </c>
      <c r="F300" t="s">
        <v>558</v>
      </c>
      <c r="G300" t="s">
        <v>575</v>
      </c>
      <c r="H300" s="194">
        <v>1200000</v>
      </c>
      <c r="I300" s="194">
        <v>480000</v>
      </c>
      <c r="J300" s="194">
        <v>160000</v>
      </c>
      <c r="K300" s="194">
        <v>1520000</v>
      </c>
    </row>
    <row r="301" spans="1:11" x14ac:dyDescent="0.3">
      <c r="A301" t="s">
        <v>18</v>
      </c>
      <c r="B301" t="s">
        <v>21</v>
      </c>
      <c r="C301" t="s">
        <v>484</v>
      </c>
      <c r="D301" t="s">
        <v>30</v>
      </c>
      <c r="E301" t="s">
        <v>620</v>
      </c>
      <c r="F301" t="s">
        <v>558</v>
      </c>
      <c r="G301" t="s">
        <v>621</v>
      </c>
      <c r="H301" s="194">
        <v>0</v>
      </c>
      <c r="I301" s="194">
        <v>120000</v>
      </c>
      <c r="J301" s="194">
        <v>120000</v>
      </c>
      <c r="K301" s="194">
        <v>0</v>
      </c>
    </row>
    <row r="302" spans="1:11" x14ac:dyDescent="0.3">
      <c r="A302" t="s">
        <v>18</v>
      </c>
      <c r="B302" t="s">
        <v>21</v>
      </c>
      <c r="C302" t="s">
        <v>484</v>
      </c>
      <c r="D302" t="s">
        <v>30</v>
      </c>
      <c r="E302" t="s">
        <v>284</v>
      </c>
      <c r="F302" t="s">
        <v>558</v>
      </c>
      <c r="G302" t="s">
        <v>576</v>
      </c>
      <c r="H302" s="194">
        <v>938000</v>
      </c>
      <c r="I302" s="194">
        <v>480000</v>
      </c>
      <c r="J302" s="194">
        <v>0</v>
      </c>
      <c r="K302" s="194">
        <v>1418000</v>
      </c>
    </row>
    <row r="303" spans="1:11" x14ac:dyDescent="0.3">
      <c r="A303" t="s">
        <v>18</v>
      </c>
      <c r="B303" t="s">
        <v>21</v>
      </c>
      <c r="C303" t="s">
        <v>484</v>
      </c>
      <c r="D303" t="s">
        <v>30</v>
      </c>
      <c r="E303" t="s">
        <v>345</v>
      </c>
      <c r="F303" t="s">
        <v>558</v>
      </c>
      <c r="G303" t="s">
        <v>577</v>
      </c>
      <c r="H303" s="194">
        <v>480000</v>
      </c>
      <c r="I303" s="194">
        <v>480000</v>
      </c>
      <c r="J303" s="194">
        <v>840000</v>
      </c>
      <c r="K303" s="194">
        <v>120000</v>
      </c>
    </row>
    <row r="304" spans="1:11" x14ac:dyDescent="0.3">
      <c r="A304" t="s">
        <v>18</v>
      </c>
      <c r="B304" t="s">
        <v>21</v>
      </c>
      <c r="C304" t="s">
        <v>484</v>
      </c>
      <c r="D304" t="s">
        <v>30</v>
      </c>
      <c r="E304" t="s">
        <v>290</v>
      </c>
      <c r="F304" t="s">
        <v>558</v>
      </c>
      <c r="G304" t="s">
        <v>591</v>
      </c>
      <c r="H304" s="194">
        <v>0</v>
      </c>
      <c r="I304" s="194">
        <v>480000</v>
      </c>
      <c r="J304" s="194">
        <v>480000</v>
      </c>
      <c r="K304" s="194">
        <v>0</v>
      </c>
    </row>
    <row r="305" spans="1:11" x14ac:dyDescent="0.3">
      <c r="A305" t="s">
        <v>18</v>
      </c>
      <c r="B305" t="s">
        <v>21</v>
      </c>
      <c r="C305" t="s">
        <v>484</v>
      </c>
      <c r="D305" t="s">
        <v>30</v>
      </c>
      <c r="E305" t="s">
        <v>403</v>
      </c>
      <c r="F305" t="s">
        <v>558</v>
      </c>
      <c r="G305" t="s">
        <v>404</v>
      </c>
      <c r="H305" s="194">
        <v>0</v>
      </c>
      <c r="I305" s="194">
        <v>120000</v>
      </c>
      <c r="J305" s="194">
        <v>120000</v>
      </c>
      <c r="K305" s="194">
        <v>0</v>
      </c>
    </row>
    <row r="306" spans="1:11" x14ac:dyDescent="0.3">
      <c r="A306" t="s">
        <v>18</v>
      </c>
      <c r="B306" t="s">
        <v>21</v>
      </c>
      <c r="C306" t="s">
        <v>484</v>
      </c>
      <c r="D306" t="s">
        <v>30</v>
      </c>
      <c r="E306" t="s">
        <v>389</v>
      </c>
      <c r="F306" t="s">
        <v>558</v>
      </c>
      <c r="G306" t="s">
        <v>390</v>
      </c>
      <c r="H306" s="194">
        <v>238000</v>
      </c>
      <c r="I306" s="194">
        <v>480000</v>
      </c>
      <c r="J306" s="194">
        <v>480000</v>
      </c>
      <c r="K306" s="194">
        <v>238000</v>
      </c>
    </row>
    <row r="307" spans="1:11" x14ac:dyDescent="0.3">
      <c r="A307" t="s">
        <v>18</v>
      </c>
      <c r="B307" t="s">
        <v>21</v>
      </c>
      <c r="C307" t="s">
        <v>484</v>
      </c>
      <c r="D307" t="s">
        <v>30</v>
      </c>
      <c r="E307" t="s">
        <v>381</v>
      </c>
      <c r="F307" t="s">
        <v>558</v>
      </c>
      <c r="G307" t="s">
        <v>382</v>
      </c>
      <c r="H307" s="194">
        <v>0</v>
      </c>
      <c r="I307" s="194">
        <v>480000</v>
      </c>
      <c r="J307" s="194">
        <v>480000</v>
      </c>
      <c r="K307" s="194">
        <v>0</v>
      </c>
    </row>
    <row r="308" spans="1:11" x14ac:dyDescent="0.3">
      <c r="A308" t="s">
        <v>18</v>
      </c>
      <c r="B308" t="s">
        <v>21</v>
      </c>
      <c r="C308" t="s">
        <v>484</v>
      </c>
      <c r="D308" t="s">
        <v>30</v>
      </c>
      <c r="E308" t="s">
        <v>399</v>
      </c>
      <c r="F308" t="s">
        <v>558</v>
      </c>
      <c r="G308" t="s">
        <v>400</v>
      </c>
      <c r="H308" s="194">
        <v>0</v>
      </c>
      <c r="I308" s="194">
        <v>480000</v>
      </c>
      <c r="J308" s="194">
        <v>480000</v>
      </c>
      <c r="K308" s="194">
        <v>0</v>
      </c>
    </row>
    <row r="309" spans="1:11" x14ac:dyDescent="0.3">
      <c r="A309" t="s">
        <v>18</v>
      </c>
      <c r="B309" t="s">
        <v>21</v>
      </c>
      <c r="C309" t="s">
        <v>484</v>
      </c>
      <c r="D309" t="s">
        <v>30</v>
      </c>
      <c r="E309" t="s">
        <v>463</v>
      </c>
      <c r="F309" t="s">
        <v>558</v>
      </c>
      <c r="G309" t="s">
        <v>464</v>
      </c>
      <c r="H309" s="194">
        <v>0</v>
      </c>
      <c r="I309" s="194">
        <v>360000</v>
      </c>
      <c r="J309" s="194">
        <v>40000</v>
      </c>
      <c r="K309" s="194">
        <v>320000</v>
      </c>
    </row>
    <row r="310" spans="1:11" x14ac:dyDescent="0.3">
      <c r="A310" t="s">
        <v>18</v>
      </c>
      <c r="B310" t="s">
        <v>21</v>
      </c>
      <c r="C310" t="s">
        <v>484</v>
      </c>
      <c r="D310" t="s">
        <v>30</v>
      </c>
      <c r="E310" t="s">
        <v>271</v>
      </c>
      <c r="F310" t="s">
        <v>558</v>
      </c>
      <c r="G310" t="s">
        <v>559</v>
      </c>
      <c r="H310" s="194">
        <v>44282</v>
      </c>
      <c r="I310" s="194">
        <v>480000</v>
      </c>
      <c r="J310" s="194">
        <v>524282</v>
      </c>
      <c r="K310" s="194">
        <v>0</v>
      </c>
    </row>
    <row r="311" spans="1:11" x14ac:dyDescent="0.3">
      <c r="A311" t="s">
        <v>18</v>
      </c>
      <c r="B311" t="s">
        <v>21</v>
      </c>
      <c r="C311" t="s">
        <v>484</v>
      </c>
      <c r="D311" t="s">
        <v>30</v>
      </c>
      <c r="E311" t="s">
        <v>346</v>
      </c>
      <c r="F311" t="s">
        <v>558</v>
      </c>
      <c r="G311" t="s">
        <v>579</v>
      </c>
      <c r="H311" s="194">
        <v>1070000</v>
      </c>
      <c r="I311" s="194">
        <v>480000</v>
      </c>
      <c r="J311" s="194">
        <v>0</v>
      </c>
      <c r="K311" s="194">
        <v>1550000</v>
      </c>
    </row>
    <row r="312" spans="1:11" x14ac:dyDescent="0.3">
      <c r="A312" t="s">
        <v>18</v>
      </c>
      <c r="B312" t="s">
        <v>21</v>
      </c>
      <c r="C312" t="s">
        <v>484</v>
      </c>
      <c r="D312" t="s">
        <v>30</v>
      </c>
      <c r="E312" t="s">
        <v>347</v>
      </c>
      <c r="F312" t="s">
        <v>558</v>
      </c>
      <c r="G312" t="s">
        <v>580</v>
      </c>
      <c r="H312" s="194">
        <v>120000</v>
      </c>
      <c r="I312" s="194">
        <v>480000</v>
      </c>
      <c r="J312" s="194">
        <v>480000</v>
      </c>
      <c r="K312" s="194">
        <v>120000</v>
      </c>
    </row>
    <row r="313" spans="1:11" x14ac:dyDescent="0.3">
      <c r="A313" t="s">
        <v>18</v>
      </c>
      <c r="B313" t="s">
        <v>21</v>
      </c>
      <c r="C313" t="s">
        <v>484</v>
      </c>
      <c r="D313" t="s">
        <v>30</v>
      </c>
      <c r="E313" t="s">
        <v>272</v>
      </c>
      <c r="F313" t="s">
        <v>558</v>
      </c>
      <c r="G313" t="s">
        <v>560</v>
      </c>
      <c r="H313" s="194">
        <v>520000</v>
      </c>
      <c r="I313" s="194">
        <v>480000</v>
      </c>
      <c r="J313" s="194">
        <v>0</v>
      </c>
      <c r="K313" s="194">
        <v>1000000</v>
      </c>
    </row>
    <row r="314" spans="1:11" x14ac:dyDescent="0.3">
      <c r="A314" t="s">
        <v>18</v>
      </c>
      <c r="B314" t="s">
        <v>21</v>
      </c>
      <c r="C314" t="s">
        <v>484</v>
      </c>
      <c r="D314" t="s">
        <v>30</v>
      </c>
      <c r="E314" t="s">
        <v>325</v>
      </c>
      <c r="F314" t="s">
        <v>558</v>
      </c>
      <c r="G314" t="s">
        <v>567</v>
      </c>
      <c r="H314" s="194">
        <v>270000</v>
      </c>
      <c r="I314" s="194">
        <v>480000</v>
      </c>
      <c r="J314" s="194">
        <v>280000</v>
      </c>
      <c r="K314" s="194">
        <v>470000</v>
      </c>
    </row>
    <row r="315" spans="1:11" x14ac:dyDescent="0.3">
      <c r="A315" t="s">
        <v>18</v>
      </c>
      <c r="B315" t="s">
        <v>21</v>
      </c>
      <c r="C315" t="s">
        <v>484</v>
      </c>
      <c r="D315" t="s">
        <v>30</v>
      </c>
      <c r="E315" t="s">
        <v>479</v>
      </c>
      <c r="F315" t="s">
        <v>558</v>
      </c>
      <c r="G315" t="s">
        <v>480</v>
      </c>
      <c r="H315" s="194">
        <v>1120000</v>
      </c>
      <c r="I315" s="194">
        <v>480000</v>
      </c>
      <c r="J315" s="194">
        <v>0</v>
      </c>
      <c r="K315" s="194">
        <v>1600000</v>
      </c>
    </row>
    <row r="316" spans="1:11" x14ac:dyDescent="0.3">
      <c r="A316" t="s">
        <v>18</v>
      </c>
      <c r="B316" t="s">
        <v>21</v>
      </c>
      <c r="C316" t="s">
        <v>484</v>
      </c>
      <c r="D316" t="s">
        <v>30</v>
      </c>
      <c r="E316" t="s">
        <v>328</v>
      </c>
      <c r="F316" t="s">
        <v>558</v>
      </c>
      <c r="G316" t="s">
        <v>568</v>
      </c>
      <c r="H316" s="194">
        <v>0</v>
      </c>
      <c r="I316" s="194">
        <v>480000</v>
      </c>
      <c r="J316" s="194">
        <v>480000</v>
      </c>
      <c r="K316" s="194">
        <v>0</v>
      </c>
    </row>
    <row r="317" spans="1:11" x14ac:dyDescent="0.3">
      <c r="A317" t="s">
        <v>18</v>
      </c>
      <c r="B317" t="s">
        <v>21</v>
      </c>
      <c r="C317" t="s">
        <v>484</v>
      </c>
      <c r="D317" t="s">
        <v>30</v>
      </c>
      <c r="E317" t="s">
        <v>317</v>
      </c>
      <c r="F317" t="s">
        <v>558</v>
      </c>
      <c r="G317" t="s">
        <v>318</v>
      </c>
      <c r="H317" s="194">
        <v>240000</v>
      </c>
      <c r="I317" s="194">
        <v>160000</v>
      </c>
      <c r="J317" s="194">
        <v>160000</v>
      </c>
      <c r="K317" s="194">
        <v>240000</v>
      </c>
    </row>
    <row r="318" spans="1:11" x14ac:dyDescent="0.3">
      <c r="A318" t="s">
        <v>18</v>
      </c>
      <c r="B318" t="s">
        <v>21</v>
      </c>
      <c r="C318" t="s">
        <v>484</v>
      </c>
      <c r="D318" t="s">
        <v>30</v>
      </c>
      <c r="E318" t="s">
        <v>411</v>
      </c>
      <c r="F318" t="s">
        <v>558</v>
      </c>
      <c r="G318" t="s">
        <v>412</v>
      </c>
      <c r="H318" s="194">
        <v>0</v>
      </c>
      <c r="I318" s="194">
        <v>480000</v>
      </c>
      <c r="J318" s="194">
        <v>480000</v>
      </c>
      <c r="K318" s="194">
        <v>0</v>
      </c>
    </row>
    <row r="319" spans="1:11" x14ac:dyDescent="0.3">
      <c r="A319" t="s">
        <v>18</v>
      </c>
      <c r="B319" t="s">
        <v>21</v>
      </c>
      <c r="C319" t="s">
        <v>484</v>
      </c>
      <c r="D319" t="s">
        <v>30</v>
      </c>
      <c r="E319" t="s">
        <v>477</v>
      </c>
      <c r="F319" t="s">
        <v>558</v>
      </c>
      <c r="G319" t="s">
        <v>478</v>
      </c>
      <c r="H319" s="194">
        <v>240000</v>
      </c>
      <c r="I319" s="194">
        <v>0</v>
      </c>
      <c r="J319" s="194">
        <v>0</v>
      </c>
      <c r="K319" s="194">
        <v>240000</v>
      </c>
    </row>
    <row r="320" spans="1:11" x14ac:dyDescent="0.3">
      <c r="A320" t="s">
        <v>18</v>
      </c>
      <c r="B320" t="s">
        <v>21</v>
      </c>
      <c r="C320" t="s">
        <v>484</v>
      </c>
      <c r="D320" t="s">
        <v>30</v>
      </c>
      <c r="E320" t="s">
        <v>285</v>
      </c>
      <c r="F320" t="s">
        <v>558</v>
      </c>
      <c r="G320" t="s">
        <v>286</v>
      </c>
      <c r="H320" s="194">
        <v>0</v>
      </c>
      <c r="I320" s="194">
        <v>480000</v>
      </c>
      <c r="J320" s="194">
        <v>440000</v>
      </c>
      <c r="K320" s="194">
        <v>40000</v>
      </c>
    </row>
    <row r="321" spans="1:11" x14ac:dyDescent="0.3">
      <c r="A321" t="s">
        <v>18</v>
      </c>
      <c r="B321" t="s">
        <v>21</v>
      </c>
      <c r="C321" t="s">
        <v>484</v>
      </c>
      <c r="D321" t="s">
        <v>30</v>
      </c>
      <c r="E321" t="s">
        <v>421</v>
      </c>
      <c r="F321" t="s">
        <v>558</v>
      </c>
      <c r="G321" t="s">
        <v>422</v>
      </c>
      <c r="H321" s="194">
        <v>160000</v>
      </c>
      <c r="I321" s="194">
        <v>480000</v>
      </c>
      <c r="J321" s="194">
        <v>80000</v>
      </c>
      <c r="K321" s="194">
        <v>560000</v>
      </c>
    </row>
    <row r="322" spans="1:11" x14ac:dyDescent="0.3">
      <c r="A322" t="s">
        <v>18</v>
      </c>
      <c r="B322" t="s">
        <v>21</v>
      </c>
      <c r="C322" t="s">
        <v>484</v>
      </c>
      <c r="D322" t="s">
        <v>30</v>
      </c>
      <c r="E322" t="s">
        <v>329</v>
      </c>
      <c r="F322" t="s">
        <v>558</v>
      </c>
      <c r="G322" t="s">
        <v>569</v>
      </c>
      <c r="H322" s="194">
        <v>56000</v>
      </c>
      <c r="I322" s="194">
        <v>480000</v>
      </c>
      <c r="J322" s="194">
        <v>480000</v>
      </c>
      <c r="K322" s="194">
        <v>56000</v>
      </c>
    </row>
    <row r="323" spans="1:11" x14ac:dyDescent="0.3">
      <c r="A323" t="s">
        <v>18</v>
      </c>
      <c r="B323" t="s">
        <v>21</v>
      </c>
      <c r="C323" t="s">
        <v>484</v>
      </c>
      <c r="D323" t="s">
        <v>30</v>
      </c>
      <c r="E323" t="s">
        <v>330</v>
      </c>
      <c r="F323" t="s">
        <v>558</v>
      </c>
      <c r="G323" t="s">
        <v>571</v>
      </c>
      <c r="H323" s="194">
        <v>636000</v>
      </c>
      <c r="I323" s="194">
        <v>480000</v>
      </c>
      <c r="J323" s="194">
        <v>800000</v>
      </c>
      <c r="K323" s="194">
        <v>316000</v>
      </c>
    </row>
    <row r="324" spans="1:11" x14ac:dyDescent="0.3">
      <c r="A324" t="s">
        <v>18</v>
      </c>
      <c r="B324" t="s">
        <v>21</v>
      </c>
      <c r="C324" t="s">
        <v>484</v>
      </c>
      <c r="D324" t="s">
        <v>30</v>
      </c>
      <c r="E324" t="s">
        <v>279</v>
      </c>
      <c r="F324" t="s">
        <v>558</v>
      </c>
      <c r="G324" t="s">
        <v>280</v>
      </c>
      <c r="H324" s="194">
        <v>440000</v>
      </c>
      <c r="I324" s="194">
        <v>480000</v>
      </c>
      <c r="J324" s="194">
        <v>0</v>
      </c>
      <c r="K324" s="194">
        <v>920000</v>
      </c>
    </row>
    <row r="325" spans="1:11" x14ac:dyDescent="0.3">
      <c r="A325" t="s">
        <v>18</v>
      </c>
      <c r="B325" t="s">
        <v>21</v>
      </c>
      <c r="C325" t="s">
        <v>484</v>
      </c>
      <c r="D325" t="s">
        <v>30</v>
      </c>
      <c r="E325" t="s">
        <v>331</v>
      </c>
      <c r="F325" t="s">
        <v>558</v>
      </c>
      <c r="G325" t="s">
        <v>332</v>
      </c>
      <c r="H325" s="194">
        <v>0</v>
      </c>
      <c r="I325" s="194">
        <v>480000</v>
      </c>
      <c r="J325" s="194">
        <v>440000</v>
      </c>
      <c r="K325" s="194">
        <v>40000</v>
      </c>
    </row>
    <row r="326" spans="1:11" x14ac:dyDescent="0.3">
      <c r="A326" t="s">
        <v>18</v>
      </c>
      <c r="B326" t="s">
        <v>21</v>
      </c>
      <c r="C326" t="s">
        <v>484</v>
      </c>
      <c r="D326" t="s">
        <v>30</v>
      </c>
      <c r="E326" t="s">
        <v>433</v>
      </c>
      <c r="F326" t="s">
        <v>558</v>
      </c>
      <c r="G326" t="s">
        <v>434</v>
      </c>
      <c r="H326" s="194">
        <v>280000</v>
      </c>
      <c r="I326" s="194">
        <v>480000</v>
      </c>
      <c r="J326" s="194">
        <v>0</v>
      </c>
      <c r="K326" s="194">
        <v>760000</v>
      </c>
    </row>
    <row r="327" spans="1:11" x14ac:dyDescent="0.3">
      <c r="A327" t="s">
        <v>18</v>
      </c>
      <c r="B327" t="s">
        <v>21</v>
      </c>
      <c r="C327" t="s">
        <v>484</v>
      </c>
      <c r="D327" t="s">
        <v>30</v>
      </c>
      <c r="E327" t="s">
        <v>319</v>
      </c>
      <c r="F327" t="s">
        <v>558</v>
      </c>
      <c r="G327" t="s">
        <v>561</v>
      </c>
      <c r="H327" s="194">
        <v>324000</v>
      </c>
      <c r="I327" s="194">
        <v>480000</v>
      </c>
      <c r="J327" s="194">
        <v>480000</v>
      </c>
      <c r="K327" s="194">
        <v>324000</v>
      </c>
    </row>
    <row r="328" spans="1:11" x14ac:dyDescent="0.3">
      <c r="A328" t="s">
        <v>18</v>
      </c>
      <c r="B328" t="s">
        <v>21</v>
      </c>
      <c r="C328" t="s">
        <v>484</v>
      </c>
      <c r="D328" t="s">
        <v>30</v>
      </c>
      <c r="E328" t="s">
        <v>344</v>
      </c>
      <c r="F328" t="s">
        <v>558</v>
      </c>
      <c r="G328" t="s">
        <v>585</v>
      </c>
      <c r="H328" s="194">
        <v>0</v>
      </c>
      <c r="I328" s="194">
        <v>480000</v>
      </c>
      <c r="J328" s="194">
        <v>480000</v>
      </c>
      <c r="K328" s="194">
        <v>0</v>
      </c>
    </row>
    <row r="329" spans="1:11" x14ac:dyDescent="0.3">
      <c r="A329" t="s">
        <v>18</v>
      </c>
      <c r="B329" t="s">
        <v>21</v>
      </c>
      <c r="C329" t="s">
        <v>484</v>
      </c>
      <c r="D329" t="s">
        <v>30</v>
      </c>
      <c r="E329" t="s">
        <v>321</v>
      </c>
      <c r="F329" t="s">
        <v>558</v>
      </c>
      <c r="G329" t="s">
        <v>322</v>
      </c>
      <c r="H329" s="194">
        <v>268000</v>
      </c>
      <c r="I329" s="194">
        <v>480000</v>
      </c>
      <c r="J329" s="194">
        <v>480000</v>
      </c>
      <c r="K329" s="194">
        <v>268000</v>
      </c>
    </row>
    <row r="330" spans="1:11" x14ac:dyDescent="0.3">
      <c r="A330" t="s">
        <v>18</v>
      </c>
      <c r="B330" t="s">
        <v>21</v>
      </c>
      <c r="C330" t="s">
        <v>484</v>
      </c>
      <c r="D330" t="s">
        <v>30</v>
      </c>
      <c r="E330" t="s">
        <v>395</v>
      </c>
      <c r="F330" t="s">
        <v>558</v>
      </c>
      <c r="G330" t="s">
        <v>396</v>
      </c>
      <c r="H330" s="194">
        <v>0</v>
      </c>
      <c r="I330" s="194">
        <v>480000</v>
      </c>
      <c r="J330" s="194">
        <v>480000</v>
      </c>
      <c r="K330" s="194">
        <v>0</v>
      </c>
    </row>
    <row r="331" spans="1:11" x14ac:dyDescent="0.3">
      <c r="A331" t="s">
        <v>18</v>
      </c>
      <c r="B331" t="s">
        <v>21</v>
      </c>
      <c r="C331" t="s">
        <v>484</v>
      </c>
      <c r="D331" t="s">
        <v>30</v>
      </c>
      <c r="E331" t="s">
        <v>383</v>
      </c>
      <c r="F331" t="s">
        <v>558</v>
      </c>
      <c r="G331" t="s">
        <v>384</v>
      </c>
      <c r="H331" s="194">
        <v>262000</v>
      </c>
      <c r="I331" s="194">
        <v>480000</v>
      </c>
      <c r="J331" s="194">
        <v>170000</v>
      </c>
      <c r="K331" s="194">
        <v>572000</v>
      </c>
    </row>
    <row r="332" spans="1:11" x14ac:dyDescent="0.3">
      <c r="A332" t="s">
        <v>18</v>
      </c>
      <c r="B332" t="s">
        <v>21</v>
      </c>
      <c r="C332" t="s">
        <v>484</v>
      </c>
      <c r="D332" t="s">
        <v>30</v>
      </c>
      <c r="E332" t="s">
        <v>374</v>
      </c>
      <c r="F332" t="s">
        <v>558</v>
      </c>
      <c r="G332" t="s">
        <v>375</v>
      </c>
      <c r="H332" s="194">
        <v>0</v>
      </c>
      <c r="I332" s="194">
        <v>480000</v>
      </c>
      <c r="J332" s="194">
        <v>480000</v>
      </c>
      <c r="K332" s="194">
        <v>0</v>
      </c>
    </row>
    <row r="333" spans="1:11" x14ac:dyDescent="0.3">
      <c r="A333" t="s">
        <v>18</v>
      </c>
      <c r="B333" t="s">
        <v>21</v>
      </c>
      <c r="C333" t="s">
        <v>484</v>
      </c>
      <c r="D333" t="s">
        <v>30</v>
      </c>
      <c r="E333" t="s">
        <v>626</v>
      </c>
      <c r="F333" t="s">
        <v>558</v>
      </c>
      <c r="G333" t="s">
        <v>627</v>
      </c>
      <c r="H333" s="194">
        <v>0</v>
      </c>
      <c r="I333" s="194">
        <v>120000</v>
      </c>
      <c r="J333" s="194">
        <v>120000</v>
      </c>
      <c r="K333" s="194">
        <v>0</v>
      </c>
    </row>
    <row r="334" spans="1:11" x14ac:dyDescent="0.3">
      <c r="A334" t="s">
        <v>18</v>
      </c>
      <c r="B334" t="s">
        <v>21</v>
      </c>
      <c r="C334" t="s">
        <v>484</v>
      </c>
      <c r="D334" t="s">
        <v>30</v>
      </c>
      <c r="E334" t="s">
        <v>281</v>
      </c>
      <c r="F334" t="s">
        <v>558</v>
      </c>
      <c r="G334" t="s">
        <v>282</v>
      </c>
      <c r="H334" s="194">
        <v>0</v>
      </c>
      <c r="I334" s="194">
        <v>480000</v>
      </c>
      <c r="J334" s="194">
        <v>480000</v>
      </c>
      <c r="K334" s="194">
        <v>0</v>
      </c>
    </row>
    <row r="335" spans="1:11" x14ac:dyDescent="0.3">
      <c r="A335" t="s">
        <v>18</v>
      </c>
      <c r="B335" t="s">
        <v>21</v>
      </c>
      <c r="C335" t="s">
        <v>484</v>
      </c>
      <c r="D335" t="s">
        <v>30</v>
      </c>
      <c r="E335" t="s">
        <v>311</v>
      </c>
      <c r="F335" t="s">
        <v>558</v>
      </c>
      <c r="G335" t="s">
        <v>578</v>
      </c>
      <c r="H335" s="194">
        <v>40000</v>
      </c>
      <c r="I335" s="194">
        <v>480000</v>
      </c>
      <c r="J335" s="194">
        <v>480000</v>
      </c>
      <c r="K335" s="194">
        <v>40000</v>
      </c>
    </row>
    <row r="336" spans="1:11" x14ac:dyDescent="0.3">
      <c r="A336" t="s">
        <v>18</v>
      </c>
      <c r="B336" t="s">
        <v>21</v>
      </c>
      <c r="C336" t="s">
        <v>484</v>
      </c>
      <c r="D336" t="s">
        <v>30</v>
      </c>
      <c r="E336" t="s">
        <v>415</v>
      </c>
      <c r="F336" t="s">
        <v>558</v>
      </c>
      <c r="G336" t="s">
        <v>416</v>
      </c>
      <c r="H336" s="194">
        <v>640000</v>
      </c>
      <c r="I336" s="194">
        <v>480000</v>
      </c>
      <c r="J336" s="194">
        <v>0</v>
      </c>
      <c r="K336" s="194">
        <v>1120000</v>
      </c>
    </row>
    <row r="337" spans="1:11" x14ac:dyDescent="0.3">
      <c r="A337" t="s">
        <v>18</v>
      </c>
      <c r="B337" t="s">
        <v>21</v>
      </c>
      <c r="C337" t="s">
        <v>484</v>
      </c>
      <c r="D337" t="s">
        <v>30</v>
      </c>
      <c r="E337" t="s">
        <v>335</v>
      </c>
      <c r="F337" t="s">
        <v>558</v>
      </c>
      <c r="G337" t="s">
        <v>336</v>
      </c>
      <c r="H337" s="194">
        <v>56000</v>
      </c>
      <c r="I337" s="194">
        <v>480000</v>
      </c>
      <c r="J337" s="194">
        <v>480000</v>
      </c>
      <c r="K337" s="194">
        <v>56000</v>
      </c>
    </row>
    <row r="338" spans="1:11" x14ac:dyDescent="0.3">
      <c r="A338" t="s">
        <v>18</v>
      </c>
      <c r="B338" t="s">
        <v>21</v>
      </c>
      <c r="C338" t="s">
        <v>484</v>
      </c>
      <c r="D338" t="s">
        <v>30</v>
      </c>
      <c r="E338" t="s">
        <v>350</v>
      </c>
      <c r="F338" t="s">
        <v>558</v>
      </c>
      <c r="G338" t="s">
        <v>351</v>
      </c>
      <c r="H338" s="194">
        <v>0</v>
      </c>
      <c r="I338" s="194">
        <v>480000</v>
      </c>
      <c r="J338" s="194">
        <v>480000</v>
      </c>
      <c r="K338" s="194">
        <v>0</v>
      </c>
    </row>
    <row r="339" spans="1:11" x14ac:dyDescent="0.3">
      <c r="A339" t="s">
        <v>18</v>
      </c>
      <c r="B339" t="s">
        <v>21</v>
      </c>
      <c r="C339" t="s">
        <v>484</v>
      </c>
      <c r="D339" t="s">
        <v>30</v>
      </c>
      <c r="E339" t="s">
        <v>391</v>
      </c>
      <c r="F339" t="s">
        <v>558</v>
      </c>
      <c r="G339" t="s">
        <v>392</v>
      </c>
      <c r="H339" s="194">
        <v>256000</v>
      </c>
      <c r="I339" s="194">
        <v>480000</v>
      </c>
      <c r="J339" s="194">
        <v>0</v>
      </c>
      <c r="K339" s="194">
        <v>736000</v>
      </c>
    </row>
    <row r="340" spans="1:11" x14ac:dyDescent="0.3">
      <c r="A340" t="s">
        <v>18</v>
      </c>
      <c r="B340" t="s">
        <v>21</v>
      </c>
      <c r="C340" t="s">
        <v>484</v>
      </c>
      <c r="D340" t="s">
        <v>30</v>
      </c>
      <c r="E340" t="s">
        <v>337</v>
      </c>
      <c r="F340" t="s">
        <v>558</v>
      </c>
      <c r="G340" t="s">
        <v>581</v>
      </c>
      <c r="H340" s="194">
        <v>156000</v>
      </c>
      <c r="I340" s="194">
        <v>480000</v>
      </c>
      <c r="J340" s="194">
        <v>480000</v>
      </c>
      <c r="K340" s="194">
        <v>156000</v>
      </c>
    </row>
    <row r="341" spans="1:11" x14ac:dyDescent="0.3">
      <c r="A341" t="s">
        <v>18</v>
      </c>
      <c r="B341" t="s">
        <v>21</v>
      </c>
      <c r="C341" t="s">
        <v>484</v>
      </c>
      <c r="D341" t="s">
        <v>30</v>
      </c>
      <c r="E341" t="s">
        <v>449</v>
      </c>
      <c r="F341" t="s">
        <v>558</v>
      </c>
      <c r="G341" t="s">
        <v>450</v>
      </c>
      <c r="H341" s="194">
        <v>0</v>
      </c>
      <c r="I341" s="194">
        <v>280000</v>
      </c>
      <c r="J341" s="194">
        <v>160000</v>
      </c>
      <c r="K341" s="194">
        <v>120000</v>
      </c>
    </row>
    <row r="342" spans="1:11" x14ac:dyDescent="0.3">
      <c r="A342" t="s">
        <v>18</v>
      </c>
      <c r="B342" t="s">
        <v>21</v>
      </c>
      <c r="C342" t="s">
        <v>484</v>
      </c>
      <c r="D342" t="s">
        <v>30</v>
      </c>
      <c r="E342" t="s">
        <v>376</v>
      </c>
      <c r="F342" t="s">
        <v>558</v>
      </c>
      <c r="G342" t="s">
        <v>377</v>
      </c>
      <c r="H342" s="194">
        <v>400000</v>
      </c>
      <c r="I342" s="194">
        <v>480000</v>
      </c>
      <c r="J342" s="194">
        <v>480000</v>
      </c>
      <c r="K342" s="194">
        <v>400000</v>
      </c>
    </row>
    <row r="343" spans="1:11" x14ac:dyDescent="0.3">
      <c r="A343" t="s">
        <v>18</v>
      </c>
      <c r="B343" t="s">
        <v>21</v>
      </c>
      <c r="C343" t="s">
        <v>484</v>
      </c>
      <c r="D343" t="s">
        <v>30</v>
      </c>
      <c r="E343" t="s">
        <v>431</v>
      </c>
      <c r="F343" t="s">
        <v>558</v>
      </c>
      <c r="G343" t="s">
        <v>432</v>
      </c>
      <c r="H343" s="194">
        <v>0</v>
      </c>
      <c r="I343" s="194">
        <v>480000</v>
      </c>
      <c r="J343" s="194">
        <v>40000</v>
      </c>
      <c r="K343" s="194">
        <v>440000</v>
      </c>
    </row>
    <row r="344" spans="1:11" x14ac:dyDescent="0.3">
      <c r="A344" t="s">
        <v>18</v>
      </c>
      <c r="B344" t="s">
        <v>21</v>
      </c>
      <c r="C344" t="s">
        <v>484</v>
      </c>
      <c r="D344" t="s">
        <v>30</v>
      </c>
      <c r="E344" t="s">
        <v>441</v>
      </c>
      <c r="F344" t="s">
        <v>558</v>
      </c>
      <c r="G344" t="s">
        <v>442</v>
      </c>
      <c r="H344" s="194">
        <v>80000</v>
      </c>
      <c r="I344" s="194">
        <v>480000</v>
      </c>
      <c r="J344" s="194">
        <v>0</v>
      </c>
      <c r="K344" s="194">
        <v>560000</v>
      </c>
    </row>
    <row r="345" spans="1:11" x14ac:dyDescent="0.3">
      <c r="A345" t="s">
        <v>18</v>
      </c>
      <c r="B345" t="s">
        <v>21</v>
      </c>
      <c r="C345" t="s">
        <v>484</v>
      </c>
      <c r="D345" t="s">
        <v>30</v>
      </c>
      <c r="E345" t="s">
        <v>439</v>
      </c>
      <c r="F345" t="s">
        <v>558</v>
      </c>
      <c r="G345" t="s">
        <v>440</v>
      </c>
      <c r="H345" s="194">
        <v>40000</v>
      </c>
      <c r="I345" s="194">
        <v>480000</v>
      </c>
      <c r="J345" s="194">
        <v>520000</v>
      </c>
      <c r="K345" s="194">
        <v>0</v>
      </c>
    </row>
    <row r="346" spans="1:11" x14ac:dyDescent="0.3">
      <c r="A346" t="s">
        <v>18</v>
      </c>
      <c r="B346" t="s">
        <v>21</v>
      </c>
      <c r="C346" t="s">
        <v>484</v>
      </c>
      <c r="D346" t="s">
        <v>30</v>
      </c>
      <c r="E346" t="s">
        <v>417</v>
      </c>
      <c r="F346" t="s">
        <v>558</v>
      </c>
      <c r="G346" t="s">
        <v>418</v>
      </c>
      <c r="H346" s="194">
        <v>80000</v>
      </c>
      <c r="I346" s="194">
        <v>480000</v>
      </c>
      <c r="J346" s="194">
        <v>0</v>
      </c>
      <c r="K346" s="194">
        <v>560000</v>
      </c>
    </row>
    <row r="347" spans="1:11" x14ac:dyDescent="0.3">
      <c r="A347" t="s">
        <v>18</v>
      </c>
      <c r="B347" t="s">
        <v>21</v>
      </c>
      <c r="C347" t="s">
        <v>484</v>
      </c>
      <c r="D347" t="s">
        <v>30</v>
      </c>
      <c r="E347" t="s">
        <v>323</v>
      </c>
      <c r="F347" t="s">
        <v>558</v>
      </c>
      <c r="G347" t="s">
        <v>324</v>
      </c>
      <c r="H347" s="194">
        <v>0</v>
      </c>
      <c r="I347" s="194">
        <v>480000</v>
      </c>
      <c r="J347" s="194">
        <v>480000</v>
      </c>
      <c r="K347" s="194">
        <v>0</v>
      </c>
    </row>
    <row r="348" spans="1:11" x14ac:dyDescent="0.3">
      <c r="A348" t="s">
        <v>18</v>
      </c>
      <c r="B348" t="s">
        <v>21</v>
      </c>
      <c r="C348" t="s">
        <v>484</v>
      </c>
      <c r="D348" t="s">
        <v>30</v>
      </c>
      <c r="E348" t="s">
        <v>273</v>
      </c>
      <c r="F348" t="s">
        <v>558</v>
      </c>
      <c r="G348" t="s">
        <v>274</v>
      </c>
      <c r="H348" s="194">
        <v>0</v>
      </c>
      <c r="I348" s="194">
        <v>480000</v>
      </c>
      <c r="J348" s="194">
        <v>480000</v>
      </c>
      <c r="K348" s="194">
        <v>0</v>
      </c>
    </row>
    <row r="349" spans="1:11" x14ac:dyDescent="0.3">
      <c r="A349" t="s">
        <v>18</v>
      </c>
      <c r="B349" t="s">
        <v>21</v>
      </c>
      <c r="C349" t="s">
        <v>484</v>
      </c>
      <c r="D349" t="s">
        <v>30</v>
      </c>
      <c r="E349" t="s">
        <v>372</v>
      </c>
      <c r="F349" t="s">
        <v>558</v>
      </c>
      <c r="G349" t="s">
        <v>373</v>
      </c>
      <c r="H349" s="194">
        <v>40000</v>
      </c>
      <c r="I349" s="194">
        <v>480000</v>
      </c>
      <c r="J349" s="194">
        <v>480000</v>
      </c>
      <c r="K349" s="194">
        <v>40000</v>
      </c>
    </row>
    <row r="350" spans="1:11" x14ac:dyDescent="0.3">
      <c r="A350" t="s">
        <v>18</v>
      </c>
      <c r="B350" t="s">
        <v>21</v>
      </c>
      <c r="C350" t="s">
        <v>484</v>
      </c>
      <c r="D350" t="s">
        <v>30</v>
      </c>
      <c r="E350" t="s">
        <v>461</v>
      </c>
      <c r="F350" t="s">
        <v>558</v>
      </c>
      <c r="G350" t="s">
        <v>462</v>
      </c>
      <c r="H350" s="194">
        <v>0</v>
      </c>
      <c r="I350" s="194">
        <v>360000</v>
      </c>
      <c r="J350" s="194">
        <v>360000</v>
      </c>
      <c r="K350" s="194">
        <v>0</v>
      </c>
    </row>
    <row r="351" spans="1:11" x14ac:dyDescent="0.3">
      <c r="A351" t="s">
        <v>18</v>
      </c>
      <c r="B351" t="s">
        <v>21</v>
      </c>
      <c r="C351" t="s">
        <v>484</v>
      </c>
      <c r="D351" t="s">
        <v>30</v>
      </c>
      <c r="E351" t="s">
        <v>287</v>
      </c>
      <c r="F351" t="s">
        <v>558</v>
      </c>
      <c r="G351" t="s">
        <v>587</v>
      </c>
      <c r="H351" s="194">
        <v>0</v>
      </c>
      <c r="I351" s="194">
        <v>480000</v>
      </c>
      <c r="J351" s="194">
        <v>480000</v>
      </c>
      <c r="K351" s="194">
        <v>0</v>
      </c>
    </row>
    <row r="352" spans="1:11" x14ac:dyDescent="0.3">
      <c r="A352" t="s">
        <v>18</v>
      </c>
      <c r="B352" t="s">
        <v>21</v>
      </c>
      <c r="C352" t="s">
        <v>484</v>
      </c>
      <c r="D352" t="s">
        <v>30</v>
      </c>
      <c r="E352" t="s">
        <v>451</v>
      </c>
      <c r="F352" t="s">
        <v>558</v>
      </c>
      <c r="G352" t="s">
        <v>452</v>
      </c>
      <c r="H352" s="194">
        <v>0</v>
      </c>
      <c r="I352" s="194">
        <v>280000</v>
      </c>
      <c r="J352" s="194">
        <v>80000</v>
      </c>
      <c r="K352" s="194">
        <v>200000</v>
      </c>
    </row>
    <row r="353" spans="1:11" x14ac:dyDescent="0.3">
      <c r="A353" t="s">
        <v>18</v>
      </c>
      <c r="B353" t="s">
        <v>21</v>
      </c>
      <c r="C353" t="s">
        <v>484</v>
      </c>
      <c r="D353" t="s">
        <v>30</v>
      </c>
      <c r="E353" t="s">
        <v>407</v>
      </c>
      <c r="F353" t="s">
        <v>558</v>
      </c>
      <c r="G353" t="s">
        <v>408</v>
      </c>
      <c r="H353" s="194">
        <v>0</v>
      </c>
      <c r="I353" s="194">
        <v>480000</v>
      </c>
      <c r="J353" s="194">
        <v>480000</v>
      </c>
      <c r="K353" s="194">
        <v>0</v>
      </c>
    </row>
    <row r="354" spans="1:11" x14ac:dyDescent="0.3">
      <c r="A354" t="s">
        <v>18</v>
      </c>
      <c r="B354" t="s">
        <v>21</v>
      </c>
      <c r="C354" t="s">
        <v>484</v>
      </c>
      <c r="D354" t="s">
        <v>30</v>
      </c>
      <c r="E354" t="s">
        <v>628</v>
      </c>
      <c r="F354" t="s">
        <v>558</v>
      </c>
      <c r="G354" t="s">
        <v>629</v>
      </c>
      <c r="H354" s="194">
        <v>0</v>
      </c>
      <c r="I354" s="194">
        <v>200000</v>
      </c>
      <c r="J354" s="194">
        <v>200000</v>
      </c>
      <c r="K354" s="194">
        <v>0</v>
      </c>
    </row>
    <row r="355" spans="1:11" x14ac:dyDescent="0.3">
      <c r="A355" t="s">
        <v>18</v>
      </c>
      <c r="B355" t="s">
        <v>21</v>
      </c>
      <c r="C355" t="s">
        <v>484</v>
      </c>
      <c r="D355" t="s">
        <v>30</v>
      </c>
      <c r="E355" t="s">
        <v>320</v>
      </c>
      <c r="F355" t="s">
        <v>558</v>
      </c>
      <c r="G355" t="s">
        <v>562</v>
      </c>
      <c r="H355" s="194">
        <v>356000</v>
      </c>
      <c r="I355" s="194">
        <v>400000</v>
      </c>
      <c r="J355" s="194">
        <v>400000</v>
      </c>
      <c r="K355" s="194">
        <v>356000</v>
      </c>
    </row>
    <row r="356" spans="1:11" x14ac:dyDescent="0.3">
      <c r="A356" t="s">
        <v>18</v>
      </c>
      <c r="B356" t="s">
        <v>21</v>
      </c>
      <c r="C356" t="s">
        <v>484</v>
      </c>
      <c r="D356" t="s">
        <v>30</v>
      </c>
      <c r="E356" t="s">
        <v>357</v>
      </c>
      <c r="F356" t="s">
        <v>558</v>
      </c>
      <c r="G356" t="s">
        <v>358</v>
      </c>
      <c r="H356" s="194">
        <v>408000</v>
      </c>
      <c r="I356" s="194">
        <v>480000</v>
      </c>
      <c r="J356" s="194">
        <v>480000</v>
      </c>
      <c r="K356" s="194">
        <v>408000</v>
      </c>
    </row>
    <row r="357" spans="1:11" x14ac:dyDescent="0.3">
      <c r="A357" t="s">
        <v>18</v>
      </c>
      <c r="B357" t="s">
        <v>21</v>
      </c>
      <c r="C357" t="s">
        <v>484</v>
      </c>
      <c r="D357" t="s">
        <v>30</v>
      </c>
      <c r="E357" t="s">
        <v>405</v>
      </c>
      <c r="F357" t="s">
        <v>558</v>
      </c>
      <c r="G357" t="s">
        <v>406</v>
      </c>
      <c r="H357" s="194">
        <v>556000</v>
      </c>
      <c r="I357" s="194">
        <v>480000</v>
      </c>
      <c r="J357" s="194">
        <v>0</v>
      </c>
      <c r="K357" s="194">
        <v>1036000</v>
      </c>
    </row>
    <row r="358" spans="1:11" x14ac:dyDescent="0.3">
      <c r="A358" t="s">
        <v>18</v>
      </c>
      <c r="B358" t="s">
        <v>21</v>
      </c>
      <c r="C358" t="s">
        <v>484</v>
      </c>
      <c r="D358" t="s">
        <v>30</v>
      </c>
      <c r="E358" t="s">
        <v>352</v>
      </c>
      <c r="F358" t="s">
        <v>558</v>
      </c>
      <c r="G358" t="s">
        <v>589</v>
      </c>
      <c r="H358" s="194">
        <v>50000</v>
      </c>
      <c r="I358" s="194">
        <v>480000</v>
      </c>
      <c r="J358" s="194">
        <v>480000</v>
      </c>
      <c r="K358" s="194">
        <v>50000</v>
      </c>
    </row>
    <row r="359" spans="1:11" x14ac:dyDescent="0.3">
      <c r="A359" t="s">
        <v>18</v>
      </c>
      <c r="B359" t="s">
        <v>21</v>
      </c>
      <c r="C359" t="s">
        <v>484</v>
      </c>
      <c r="D359" t="s">
        <v>30</v>
      </c>
      <c r="E359" t="s">
        <v>409</v>
      </c>
      <c r="F359" t="s">
        <v>558</v>
      </c>
      <c r="G359" t="s">
        <v>410</v>
      </c>
      <c r="H359" s="194">
        <v>0</v>
      </c>
      <c r="I359" s="194">
        <v>480000</v>
      </c>
      <c r="J359" s="194">
        <v>480000</v>
      </c>
      <c r="K359" s="194">
        <v>0</v>
      </c>
    </row>
    <row r="360" spans="1:11" x14ac:dyDescent="0.3">
      <c r="A360" t="s">
        <v>18</v>
      </c>
      <c r="B360" t="s">
        <v>21</v>
      </c>
      <c r="C360" t="s">
        <v>484</v>
      </c>
      <c r="D360" t="s">
        <v>30</v>
      </c>
      <c r="E360" t="s">
        <v>356</v>
      </c>
      <c r="F360" t="s">
        <v>558</v>
      </c>
      <c r="G360" t="s">
        <v>592</v>
      </c>
      <c r="H360" s="194">
        <v>50000</v>
      </c>
      <c r="I360" s="194">
        <v>480000</v>
      </c>
      <c r="J360" s="194">
        <v>480000</v>
      </c>
      <c r="K360" s="194">
        <v>50000</v>
      </c>
    </row>
    <row r="361" spans="1:11" x14ac:dyDescent="0.3">
      <c r="A361" t="s">
        <v>18</v>
      </c>
      <c r="B361" t="s">
        <v>21</v>
      </c>
      <c r="C361" t="s">
        <v>484</v>
      </c>
      <c r="D361" t="s">
        <v>30</v>
      </c>
      <c r="E361" t="s">
        <v>303</v>
      </c>
      <c r="F361" t="s">
        <v>558</v>
      </c>
      <c r="G361" t="s">
        <v>304</v>
      </c>
      <c r="H361" s="194">
        <v>0</v>
      </c>
      <c r="I361" s="194">
        <v>480000</v>
      </c>
      <c r="J361" s="194">
        <v>480000</v>
      </c>
      <c r="K361" s="194">
        <v>0</v>
      </c>
    </row>
    <row r="362" spans="1:11" x14ac:dyDescent="0.3">
      <c r="A362" t="s">
        <v>18</v>
      </c>
      <c r="B362" t="s">
        <v>21</v>
      </c>
      <c r="C362" t="s">
        <v>484</v>
      </c>
      <c r="D362" t="s">
        <v>30</v>
      </c>
      <c r="E362" t="s">
        <v>364</v>
      </c>
      <c r="F362" t="s">
        <v>558</v>
      </c>
      <c r="G362" t="s">
        <v>365</v>
      </c>
      <c r="H362" s="194">
        <v>108000</v>
      </c>
      <c r="I362" s="194">
        <v>480000</v>
      </c>
      <c r="J362" s="194">
        <v>480000</v>
      </c>
      <c r="K362" s="194">
        <v>108000</v>
      </c>
    </row>
    <row r="363" spans="1:11" x14ac:dyDescent="0.3">
      <c r="A363" t="s">
        <v>18</v>
      </c>
      <c r="B363" t="s">
        <v>21</v>
      </c>
      <c r="C363" t="s">
        <v>484</v>
      </c>
      <c r="D363" t="s">
        <v>30</v>
      </c>
      <c r="E363" t="s">
        <v>397</v>
      </c>
      <c r="F363" t="s">
        <v>558</v>
      </c>
      <c r="G363" t="s">
        <v>398</v>
      </c>
      <c r="H363" s="194">
        <v>40000</v>
      </c>
      <c r="I363" s="194">
        <v>480000</v>
      </c>
      <c r="J363" s="194">
        <v>480000</v>
      </c>
      <c r="K363" s="194">
        <v>40000</v>
      </c>
    </row>
    <row r="364" spans="1:11" x14ac:dyDescent="0.3">
      <c r="A364" t="s">
        <v>18</v>
      </c>
      <c r="B364" t="s">
        <v>21</v>
      </c>
      <c r="C364" t="s">
        <v>484</v>
      </c>
      <c r="D364" t="s">
        <v>30</v>
      </c>
      <c r="E364" t="s">
        <v>338</v>
      </c>
      <c r="F364" t="s">
        <v>558</v>
      </c>
      <c r="G364" t="s">
        <v>582</v>
      </c>
      <c r="H364" s="194">
        <v>918000</v>
      </c>
      <c r="I364" s="194">
        <v>480000</v>
      </c>
      <c r="J364" s="194">
        <v>40000</v>
      </c>
      <c r="K364" s="194">
        <v>1358000</v>
      </c>
    </row>
    <row r="365" spans="1:11" x14ac:dyDescent="0.3">
      <c r="A365" t="s">
        <v>18</v>
      </c>
      <c r="B365" t="s">
        <v>21</v>
      </c>
      <c r="C365" t="s">
        <v>484</v>
      </c>
      <c r="D365" t="s">
        <v>30</v>
      </c>
      <c r="E365" t="s">
        <v>393</v>
      </c>
      <c r="F365" t="s">
        <v>558</v>
      </c>
      <c r="G365" t="s">
        <v>394</v>
      </c>
      <c r="H365" s="194">
        <v>0</v>
      </c>
      <c r="I365" s="194">
        <v>480000</v>
      </c>
      <c r="J365" s="194">
        <v>480000</v>
      </c>
      <c r="K365" s="194">
        <v>0</v>
      </c>
    </row>
    <row r="366" spans="1:11" x14ac:dyDescent="0.3">
      <c r="A366" t="s">
        <v>18</v>
      </c>
      <c r="B366" t="s">
        <v>21</v>
      </c>
      <c r="C366" t="s">
        <v>484</v>
      </c>
      <c r="D366" t="s">
        <v>30</v>
      </c>
      <c r="E366" t="s">
        <v>445</v>
      </c>
      <c r="F366" t="s">
        <v>558</v>
      </c>
      <c r="G366" t="s">
        <v>446</v>
      </c>
      <c r="H366" s="194">
        <v>0</v>
      </c>
      <c r="I366" s="194">
        <v>400000</v>
      </c>
      <c r="J366" s="194">
        <v>400000</v>
      </c>
      <c r="K366" s="194">
        <v>0</v>
      </c>
    </row>
    <row r="367" spans="1:11" x14ac:dyDescent="0.3">
      <c r="A367" t="s">
        <v>18</v>
      </c>
      <c r="B367" t="s">
        <v>21</v>
      </c>
      <c r="C367" t="s">
        <v>484</v>
      </c>
      <c r="D367" t="s">
        <v>30</v>
      </c>
      <c r="E367" t="s">
        <v>429</v>
      </c>
      <c r="F367" t="s">
        <v>558</v>
      </c>
      <c r="G367" t="s">
        <v>430</v>
      </c>
      <c r="H367" s="194">
        <v>80000</v>
      </c>
      <c r="I367" s="194">
        <v>480000</v>
      </c>
      <c r="J367" s="194">
        <v>480000</v>
      </c>
      <c r="K367" s="194">
        <v>80000</v>
      </c>
    </row>
    <row r="368" spans="1:11" x14ac:dyDescent="0.3">
      <c r="A368" t="s">
        <v>18</v>
      </c>
      <c r="B368" t="s">
        <v>21</v>
      </c>
      <c r="C368" t="s">
        <v>484</v>
      </c>
      <c r="D368" t="s">
        <v>30</v>
      </c>
      <c r="E368" t="s">
        <v>355</v>
      </c>
      <c r="F368" t="s">
        <v>558</v>
      </c>
      <c r="G368" t="s">
        <v>593</v>
      </c>
      <c r="H368" s="194">
        <v>0</v>
      </c>
      <c r="I368" s="194">
        <v>480000</v>
      </c>
      <c r="J368" s="194">
        <v>480000</v>
      </c>
      <c r="K368" s="194">
        <v>0</v>
      </c>
    </row>
    <row r="369" spans="1:11" x14ac:dyDescent="0.3">
      <c r="A369" t="s">
        <v>18</v>
      </c>
      <c r="B369" t="s">
        <v>21</v>
      </c>
      <c r="C369" t="s">
        <v>484</v>
      </c>
      <c r="D369" t="s">
        <v>30</v>
      </c>
      <c r="E369" t="s">
        <v>283</v>
      </c>
      <c r="F369" t="s">
        <v>558</v>
      </c>
      <c r="G369" t="s">
        <v>613</v>
      </c>
      <c r="H369" s="194">
        <v>120000</v>
      </c>
      <c r="I369" s="194">
        <v>0</v>
      </c>
      <c r="J369" s="194">
        <v>0</v>
      </c>
      <c r="K369" s="194">
        <v>120000</v>
      </c>
    </row>
    <row r="370" spans="1:11" x14ac:dyDescent="0.3">
      <c r="A370" t="s">
        <v>18</v>
      </c>
      <c r="B370" t="s">
        <v>21</v>
      </c>
      <c r="C370" t="s">
        <v>484</v>
      </c>
      <c r="D370" t="s">
        <v>30</v>
      </c>
      <c r="E370" t="s">
        <v>401</v>
      </c>
      <c r="F370" t="s">
        <v>558</v>
      </c>
      <c r="G370" t="s">
        <v>402</v>
      </c>
      <c r="H370" s="194">
        <v>0</v>
      </c>
      <c r="I370" s="194">
        <v>480000</v>
      </c>
      <c r="J370" s="194">
        <v>480000</v>
      </c>
      <c r="K370" s="194">
        <v>0</v>
      </c>
    </row>
    <row r="371" spans="1:11" x14ac:dyDescent="0.3">
      <c r="A371" t="s">
        <v>18</v>
      </c>
      <c r="B371" t="s">
        <v>21</v>
      </c>
      <c r="C371" t="s">
        <v>484</v>
      </c>
      <c r="D371" t="s">
        <v>30</v>
      </c>
      <c r="E371" t="s">
        <v>354</v>
      </c>
      <c r="F371" t="s">
        <v>558</v>
      </c>
      <c r="G371" t="s">
        <v>594</v>
      </c>
      <c r="H371" s="194">
        <v>0</v>
      </c>
      <c r="I371" s="194">
        <v>400000</v>
      </c>
      <c r="J371" s="194">
        <v>400000</v>
      </c>
      <c r="K371" s="194">
        <v>0</v>
      </c>
    </row>
    <row r="372" spans="1:11" x14ac:dyDescent="0.3">
      <c r="A372" t="s">
        <v>18</v>
      </c>
      <c r="B372" t="s">
        <v>21</v>
      </c>
      <c r="C372" t="s">
        <v>484</v>
      </c>
      <c r="D372" t="s">
        <v>30</v>
      </c>
      <c r="E372" t="s">
        <v>447</v>
      </c>
      <c r="F372" t="s">
        <v>558</v>
      </c>
      <c r="G372" t="s">
        <v>448</v>
      </c>
      <c r="H372" s="194">
        <v>0</v>
      </c>
      <c r="I372" s="194">
        <v>400000</v>
      </c>
      <c r="J372" s="194">
        <v>400000</v>
      </c>
      <c r="K372" s="194">
        <v>0</v>
      </c>
    </row>
    <row r="373" spans="1:11" x14ac:dyDescent="0.3">
      <c r="A373" t="s">
        <v>18</v>
      </c>
      <c r="B373" t="s">
        <v>21</v>
      </c>
      <c r="C373" t="s">
        <v>484</v>
      </c>
      <c r="D373" t="s">
        <v>30</v>
      </c>
      <c r="E373" t="s">
        <v>459</v>
      </c>
      <c r="F373" t="s">
        <v>558</v>
      </c>
      <c r="G373" t="s">
        <v>460</v>
      </c>
      <c r="H373" s="194">
        <v>0</v>
      </c>
      <c r="I373" s="194">
        <v>360000</v>
      </c>
      <c r="J373" s="194">
        <v>360000</v>
      </c>
      <c r="K373" s="194">
        <v>0</v>
      </c>
    </row>
    <row r="374" spans="1:11" x14ac:dyDescent="0.3">
      <c r="A374" t="s">
        <v>18</v>
      </c>
      <c r="B374" t="s">
        <v>21</v>
      </c>
      <c r="C374" t="s">
        <v>484</v>
      </c>
      <c r="D374" t="s">
        <v>30</v>
      </c>
      <c r="E374" t="s">
        <v>379</v>
      </c>
      <c r="F374" t="s">
        <v>558</v>
      </c>
      <c r="G374" t="s">
        <v>380</v>
      </c>
      <c r="H374" s="194">
        <v>1080000</v>
      </c>
      <c r="I374" s="194">
        <v>480000</v>
      </c>
      <c r="J374" s="194">
        <v>240000</v>
      </c>
      <c r="K374" s="194">
        <v>1320000</v>
      </c>
    </row>
    <row r="375" spans="1:11" x14ac:dyDescent="0.3">
      <c r="A375" t="s">
        <v>18</v>
      </c>
      <c r="B375" t="s">
        <v>21</v>
      </c>
      <c r="C375" t="s">
        <v>484</v>
      </c>
      <c r="D375" t="s">
        <v>30</v>
      </c>
      <c r="E375" t="s">
        <v>368</v>
      </c>
      <c r="F375" t="s">
        <v>558</v>
      </c>
      <c r="G375" t="s">
        <v>369</v>
      </c>
      <c r="H375" s="194">
        <v>0</v>
      </c>
      <c r="I375" s="194">
        <v>480000</v>
      </c>
      <c r="J375" s="194">
        <v>480000</v>
      </c>
      <c r="K375" s="194">
        <v>0</v>
      </c>
    </row>
    <row r="376" spans="1:11" x14ac:dyDescent="0.3">
      <c r="A376" t="s">
        <v>18</v>
      </c>
      <c r="B376" t="s">
        <v>21</v>
      </c>
      <c r="C376" t="s">
        <v>484</v>
      </c>
      <c r="D376" t="s">
        <v>30</v>
      </c>
      <c r="E376" t="s">
        <v>419</v>
      </c>
      <c r="F376" t="s">
        <v>558</v>
      </c>
      <c r="G376" t="s">
        <v>420</v>
      </c>
      <c r="H376" s="194">
        <v>731000</v>
      </c>
      <c r="I376" s="194">
        <v>480000</v>
      </c>
      <c r="J376" s="194">
        <v>0</v>
      </c>
      <c r="K376" s="194">
        <v>1211000</v>
      </c>
    </row>
    <row r="377" spans="1:11" x14ac:dyDescent="0.3">
      <c r="A377" t="s">
        <v>18</v>
      </c>
      <c r="B377" t="s">
        <v>21</v>
      </c>
      <c r="C377" t="s">
        <v>484</v>
      </c>
      <c r="D377" t="s">
        <v>30</v>
      </c>
      <c r="E377" t="s">
        <v>413</v>
      </c>
      <c r="F377" t="s">
        <v>558</v>
      </c>
      <c r="G377" t="s">
        <v>414</v>
      </c>
      <c r="H377" s="194">
        <v>0</v>
      </c>
      <c r="I377" s="194">
        <v>480000</v>
      </c>
      <c r="J377" s="194">
        <v>480000</v>
      </c>
      <c r="K377" s="194">
        <v>0</v>
      </c>
    </row>
    <row r="378" spans="1:11" x14ac:dyDescent="0.3">
      <c r="A378" t="s">
        <v>18</v>
      </c>
      <c r="B378" t="s">
        <v>21</v>
      </c>
      <c r="C378" t="s">
        <v>484</v>
      </c>
      <c r="D378" t="s">
        <v>30</v>
      </c>
      <c r="E378" t="s">
        <v>339</v>
      </c>
      <c r="F378" t="s">
        <v>558</v>
      </c>
      <c r="G378" t="s">
        <v>583</v>
      </c>
      <c r="H378" s="194">
        <v>106000</v>
      </c>
      <c r="I378" s="194">
        <v>480000</v>
      </c>
      <c r="J378" s="194">
        <v>480000</v>
      </c>
      <c r="K378" s="194">
        <v>106000</v>
      </c>
    </row>
    <row r="379" spans="1:11" x14ac:dyDescent="0.3">
      <c r="A379" t="s">
        <v>18</v>
      </c>
      <c r="B379" t="s">
        <v>21</v>
      </c>
      <c r="C379" t="s">
        <v>484</v>
      </c>
      <c r="D379" t="s">
        <v>30</v>
      </c>
      <c r="E379" t="s">
        <v>366</v>
      </c>
      <c r="F379" t="s">
        <v>558</v>
      </c>
      <c r="G379" t="s">
        <v>367</v>
      </c>
      <c r="H379" s="194">
        <v>0</v>
      </c>
      <c r="I379" s="194">
        <v>480000</v>
      </c>
      <c r="J379" s="194">
        <v>480000</v>
      </c>
      <c r="K379" s="194">
        <v>0</v>
      </c>
    </row>
    <row r="380" spans="1:11" x14ac:dyDescent="0.3">
      <c r="A380" t="s">
        <v>18</v>
      </c>
      <c r="B380" t="s">
        <v>21</v>
      </c>
      <c r="C380" t="s">
        <v>484</v>
      </c>
      <c r="D380" t="s">
        <v>30</v>
      </c>
      <c r="E380" t="s">
        <v>370</v>
      </c>
      <c r="F380" t="s">
        <v>558</v>
      </c>
      <c r="G380" t="s">
        <v>371</v>
      </c>
      <c r="H380" s="194">
        <v>0</v>
      </c>
      <c r="I380" s="194">
        <v>480000</v>
      </c>
      <c r="J380" s="194">
        <v>480000</v>
      </c>
      <c r="K380" s="194">
        <v>0</v>
      </c>
    </row>
    <row r="381" spans="1:11" x14ac:dyDescent="0.3">
      <c r="A381" t="s">
        <v>18</v>
      </c>
      <c r="B381" t="s">
        <v>21</v>
      </c>
      <c r="C381" t="s">
        <v>484</v>
      </c>
      <c r="D381" t="s">
        <v>30</v>
      </c>
      <c r="E381" t="s">
        <v>387</v>
      </c>
      <c r="F381" t="s">
        <v>558</v>
      </c>
      <c r="G381" t="s">
        <v>388</v>
      </c>
      <c r="H381" s="194">
        <v>60000</v>
      </c>
      <c r="I381" s="194">
        <v>0</v>
      </c>
      <c r="J381" s="194">
        <v>0</v>
      </c>
      <c r="K381" s="194">
        <v>60000</v>
      </c>
    </row>
    <row r="382" spans="1:11" x14ac:dyDescent="0.3">
      <c r="A382" t="s">
        <v>18</v>
      </c>
      <c r="B382" t="s">
        <v>21</v>
      </c>
      <c r="C382" t="s">
        <v>484</v>
      </c>
      <c r="D382" t="s">
        <v>30</v>
      </c>
      <c r="E382" t="s">
        <v>275</v>
      </c>
      <c r="F382" t="s">
        <v>558</v>
      </c>
      <c r="G382" t="s">
        <v>563</v>
      </c>
      <c r="H382" s="194">
        <v>0</v>
      </c>
      <c r="I382" s="194">
        <v>480000</v>
      </c>
      <c r="J382" s="194">
        <v>480000</v>
      </c>
      <c r="K382" s="194">
        <v>0</v>
      </c>
    </row>
    <row r="383" spans="1:11" x14ac:dyDescent="0.3">
      <c r="A383" t="s">
        <v>18</v>
      </c>
      <c r="B383" t="s">
        <v>21</v>
      </c>
      <c r="C383" t="s">
        <v>484</v>
      </c>
      <c r="D383" t="s">
        <v>30</v>
      </c>
      <c r="E383" t="s">
        <v>276</v>
      </c>
      <c r="F383" t="s">
        <v>558</v>
      </c>
      <c r="G383" t="s">
        <v>277</v>
      </c>
      <c r="H383" s="194">
        <v>112227</v>
      </c>
      <c r="I383" s="194">
        <v>480000</v>
      </c>
      <c r="J383" s="194">
        <v>440000</v>
      </c>
      <c r="K383" s="194">
        <v>152227</v>
      </c>
    </row>
    <row r="384" spans="1:11" x14ac:dyDescent="0.3">
      <c r="A384" t="s">
        <v>18</v>
      </c>
      <c r="B384" t="s">
        <v>21</v>
      </c>
      <c r="C384" t="s">
        <v>484</v>
      </c>
      <c r="D384" t="s">
        <v>30</v>
      </c>
      <c r="E384" t="s">
        <v>340</v>
      </c>
      <c r="F384" t="s">
        <v>558</v>
      </c>
      <c r="G384" t="s">
        <v>584</v>
      </c>
      <c r="H384" s="194">
        <v>72000</v>
      </c>
      <c r="I384" s="194">
        <v>480000</v>
      </c>
      <c r="J384" s="194">
        <v>480000</v>
      </c>
      <c r="K384" s="194">
        <v>72000</v>
      </c>
    </row>
    <row r="385" spans="1:11" x14ac:dyDescent="0.3">
      <c r="A385" t="s">
        <v>18</v>
      </c>
      <c r="B385" t="s">
        <v>21</v>
      </c>
      <c r="C385" t="s">
        <v>484</v>
      </c>
      <c r="D385" t="s">
        <v>30</v>
      </c>
      <c r="E385" t="s">
        <v>631</v>
      </c>
      <c r="F385" t="s">
        <v>558</v>
      </c>
      <c r="G385" t="s">
        <v>632</v>
      </c>
      <c r="H385" s="194">
        <v>0</v>
      </c>
      <c r="I385" s="194">
        <v>200000</v>
      </c>
      <c r="J385" s="194">
        <v>200000</v>
      </c>
      <c r="K385" s="194">
        <v>0</v>
      </c>
    </row>
    <row r="386" spans="1:11" x14ac:dyDescent="0.3">
      <c r="A386" t="s">
        <v>18</v>
      </c>
      <c r="B386" t="s">
        <v>21</v>
      </c>
      <c r="C386" t="s">
        <v>484</v>
      </c>
      <c r="D386" t="s">
        <v>30</v>
      </c>
      <c r="E386" t="s">
        <v>633</v>
      </c>
      <c r="F386" t="s">
        <v>558</v>
      </c>
      <c r="G386" t="s">
        <v>634</v>
      </c>
      <c r="H386" s="194">
        <v>0</v>
      </c>
      <c r="I386" s="194">
        <v>120000</v>
      </c>
      <c r="J386" s="194">
        <v>120000</v>
      </c>
      <c r="K386" s="194">
        <v>0</v>
      </c>
    </row>
    <row r="387" spans="1:11" x14ac:dyDescent="0.3">
      <c r="A387" t="s">
        <v>18</v>
      </c>
      <c r="B387" t="s">
        <v>21</v>
      </c>
      <c r="C387" t="s">
        <v>484</v>
      </c>
      <c r="D387" t="s">
        <v>30</v>
      </c>
      <c r="E387" t="s">
        <v>341</v>
      </c>
      <c r="F387" t="s">
        <v>558</v>
      </c>
      <c r="G387" t="s">
        <v>570</v>
      </c>
      <c r="H387" s="194">
        <v>72000</v>
      </c>
      <c r="I387" s="194">
        <v>480000</v>
      </c>
      <c r="J387" s="194">
        <v>480000</v>
      </c>
      <c r="K387" s="194">
        <v>72000</v>
      </c>
    </row>
    <row r="388" spans="1:11" x14ac:dyDescent="0.3">
      <c r="A388" t="s">
        <v>18</v>
      </c>
      <c r="B388" t="s">
        <v>21</v>
      </c>
      <c r="C388" t="s">
        <v>484</v>
      </c>
      <c r="D388" t="s">
        <v>30</v>
      </c>
      <c r="E388" t="s">
        <v>385</v>
      </c>
      <c r="F388" t="s">
        <v>558</v>
      </c>
      <c r="G388" t="s">
        <v>386</v>
      </c>
      <c r="H388" s="194">
        <v>0</v>
      </c>
      <c r="I388" s="194">
        <v>480000</v>
      </c>
      <c r="J388" s="194">
        <v>480000</v>
      </c>
      <c r="K388" s="194">
        <v>0</v>
      </c>
    </row>
    <row r="389" spans="1:11" x14ac:dyDescent="0.3">
      <c r="A389" t="s">
        <v>18</v>
      </c>
      <c r="B389" t="s">
        <v>21</v>
      </c>
      <c r="C389" t="s">
        <v>484</v>
      </c>
      <c r="D389" t="s">
        <v>30</v>
      </c>
      <c r="E389" t="s">
        <v>342</v>
      </c>
      <c r="F389" t="s">
        <v>558</v>
      </c>
      <c r="G389" t="s">
        <v>572</v>
      </c>
      <c r="H389" s="194">
        <v>480000</v>
      </c>
      <c r="I389" s="194">
        <v>480000</v>
      </c>
      <c r="J389" s="194">
        <v>480000</v>
      </c>
      <c r="K389" s="194">
        <v>480000</v>
      </c>
    </row>
    <row r="390" spans="1:11" x14ac:dyDescent="0.3">
      <c r="A390" t="s">
        <v>18</v>
      </c>
      <c r="B390" t="s">
        <v>21</v>
      </c>
      <c r="C390" t="s">
        <v>484</v>
      </c>
      <c r="D390" t="s">
        <v>30</v>
      </c>
      <c r="E390" t="s">
        <v>362</v>
      </c>
      <c r="F390" t="s">
        <v>558</v>
      </c>
      <c r="G390" t="s">
        <v>586</v>
      </c>
      <c r="H390" s="194">
        <v>40000</v>
      </c>
      <c r="I390" s="194">
        <v>0</v>
      </c>
      <c r="J390" s="194">
        <v>0</v>
      </c>
      <c r="K390" s="194">
        <v>40000</v>
      </c>
    </row>
    <row r="391" spans="1:11" x14ac:dyDescent="0.3">
      <c r="A391" t="s">
        <v>18</v>
      </c>
      <c r="B391" t="s">
        <v>21</v>
      </c>
      <c r="C391" t="s">
        <v>484</v>
      </c>
      <c r="D391" t="s">
        <v>30</v>
      </c>
      <c r="E391" t="s">
        <v>457</v>
      </c>
      <c r="F391" t="s">
        <v>558</v>
      </c>
      <c r="G391" t="s">
        <v>458</v>
      </c>
      <c r="H391" s="194">
        <v>0</v>
      </c>
      <c r="I391" s="194">
        <v>400000</v>
      </c>
      <c r="J391" s="194">
        <v>160000</v>
      </c>
      <c r="K391" s="194">
        <v>240000</v>
      </c>
    </row>
    <row r="392" spans="1:11" x14ac:dyDescent="0.3">
      <c r="A392" t="s">
        <v>18</v>
      </c>
      <c r="B392" t="s">
        <v>21</v>
      </c>
      <c r="C392" t="s">
        <v>484</v>
      </c>
      <c r="D392" t="s">
        <v>30</v>
      </c>
      <c r="E392" t="s">
        <v>334</v>
      </c>
      <c r="F392" t="s">
        <v>558</v>
      </c>
      <c r="G392" t="s">
        <v>564</v>
      </c>
      <c r="H392" s="194">
        <v>137948</v>
      </c>
      <c r="I392" s="194">
        <v>480000</v>
      </c>
      <c r="J392" s="194">
        <v>480000</v>
      </c>
      <c r="K392" s="194">
        <v>137948</v>
      </c>
    </row>
    <row r="393" spans="1:11" x14ac:dyDescent="0.3">
      <c r="A393" t="s">
        <v>18</v>
      </c>
      <c r="B393" t="s">
        <v>21</v>
      </c>
      <c r="C393" t="s">
        <v>484</v>
      </c>
      <c r="D393" t="s">
        <v>30</v>
      </c>
      <c r="E393" t="s">
        <v>465</v>
      </c>
      <c r="F393" t="s">
        <v>558</v>
      </c>
      <c r="G393" t="s">
        <v>466</v>
      </c>
      <c r="H393" s="194">
        <v>0</v>
      </c>
      <c r="I393" s="194">
        <v>320000</v>
      </c>
      <c r="J393" s="194">
        <v>40000</v>
      </c>
      <c r="K393" s="194">
        <v>280000</v>
      </c>
    </row>
    <row r="394" spans="1:11" x14ac:dyDescent="0.3">
      <c r="A394" t="s">
        <v>18</v>
      </c>
      <c r="B394" t="s">
        <v>21</v>
      </c>
      <c r="C394" t="s">
        <v>484</v>
      </c>
      <c r="D394" t="s">
        <v>30</v>
      </c>
      <c r="E394" t="s">
        <v>363</v>
      </c>
      <c r="F394" t="s">
        <v>558</v>
      </c>
      <c r="G394" t="s">
        <v>588</v>
      </c>
      <c r="H394" s="194">
        <v>0</v>
      </c>
      <c r="I394" s="194">
        <v>480000</v>
      </c>
      <c r="J394" s="194">
        <v>480000</v>
      </c>
      <c r="K394" s="194">
        <v>0</v>
      </c>
    </row>
    <row r="395" spans="1:11" x14ac:dyDescent="0.3">
      <c r="A395" t="s">
        <v>18</v>
      </c>
      <c r="B395" t="s">
        <v>21</v>
      </c>
      <c r="C395" t="s">
        <v>484</v>
      </c>
      <c r="D395" t="s">
        <v>30</v>
      </c>
      <c r="E395" t="s">
        <v>453</v>
      </c>
      <c r="F395" t="s">
        <v>558</v>
      </c>
      <c r="G395" t="s">
        <v>454</v>
      </c>
      <c r="H395" s="194">
        <v>0</v>
      </c>
      <c r="I395" s="194">
        <v>400000</v>
      </c>
      <c r="J395" s="194">
        <v>80000</v>
      </c>
      <c r="K395" s="194">
        <v>320000</v>
      </c>
    </row>
    <row r="396" spans="1:11" x14ac:dyDescent="0.3">
      <c r="A396" t="s">
        <v>18</v>
      </c>
      <c r="B396" t="s">
        <v>21</v>
      </c>
      <c r="C396" t="s">
        <v>484</v>
      </c>
      <c r="D396" t="s">
        <v>30</v>
      </c>
      <c r="E396" t="s">
        <v>333</v>
      </c>
      <c r="F396" t="s">
        <v>558</v>
      </c>
      <c r="G396" t="s">
        <v>565</v>
      </c>
      <c r="H396" s="194">
        <v>0</v>
      </c>
      <c r="I396" s="194">
        <v>480000</v>
      </c>
      <c r="J396" s="194">
        <v>480000</v>
      </c>
      <c r="K396" s="194">
        <v>0</v>
      </c>
    </row>
    <row r="397" spans="1:11" x14ac:dyDescent="0.3">
      <c r="A397" t="s">
        <v>18</v>
      </c>
      <c r="B397" t="s">
        <v>21</v>
      </c>
      <c r="C397" t="s">
        <v>484</v>
      </c>
      <c r="D397" t="s">
        <v>30</v>
      </c>
      <c r="E397" t="s">
        <v>343</v>
      </c>
      <c r="F397" t="s">
        <v>558</v>
      </c>
      <c r="G397" t="s">
        <v>573</v>
      </c>
      <c r="H397" s="194">
        <v>326000</v>
      </c>
      <c r="I397" s="194">
        <v>480000</v>
      </c>
      <c r="J397" s="194">
        <v>480000</v>
      </c>
      <c r="K397" s="194">
        <v>326000</v>
      </c>
    </row>
    <row r="398" spans="1:11" x14ac:dyDescent="0.3">
      <c r="A398" t="s">
        <v>18</v>
      </c>
      <c r="B398" t="s">
        <v>21</v>
      </c>
      <c r="C398" t="s">
        <v>484</v>
      </c>
      <c r="D398" t="s">
        <v>30</v>
      </c>
      <c r="E398" t="s">
        <v>326</v>
      </c>
      <c r="F398" t="s">
        <v>558</v>
      </c>
      <c r="G398" t="s">
        <v>327</v>
      </c>
      <c r="H398" s="194">
        <v>56000</v>
      </c>
      <c r="I398" s="194">
        <v>480000</v>
      </c>
      <c r="J398" s="194">
        <v>480000</v>
      </c>
      <c r="K398" s="194">
        <v>56000</v>
      </c>
    </row>
    <row r="399" spans="1:11" x14ac:dyDescent="0.3">
      <c r="A399" t="s">
        <v>18</v>
      </c>
      <c r="B399" t="s">
        <v>21</v>
      </c>
      <c r="C399" t="s">
        <v>485</v>
      </c>
      <c r="D399" t="s">
        <v>31</v>
      </c>
      <c r="E399" t="s">
        <v>278</v>
      </c>
      <c r="F399" t="s">
        <v>558</v>
      </c>
      <c r="G399" t="s">
        <v>566</v>
      </c>
      <c r="H399" s="194">
        <v>0</v>
      </c>
      <c r="I399" s="194">
        <v>24000</v>
      </c>
      <c r="J399" s="194">
        <v>24000</v>
      </c>
      <c r="K399" s="194">
        <v>0</v>
      </c>
    </row>
    <row r="400" spans="1:11" x14ac:dyDescent="0.3">
      <c r="A400" t="s">
        <v>18</v>
      </c>
      <c r="B400" t="s">
        <v>21</v>
      </c>
      <c r="C400" t="s">
        <v>485</v>
      </c>
      <c r="D400" t="s">
        <v>31</v>
      </c>
      <c r="E400" t="s">
        <v>349</v>
      </c>
      <c r="F400" t="s">
        <v>558</v>
      </c>
      <c r="G400" t="s">
        <v>574</v>
      </c>
      <c r="H400" s="194">
        <v>28000</v>
      </c>
      <c r="I400" s="194">
        <v>24000</v>
      </c>
      <c r="J400" s="194">
        <v>0</v>
      </c>
      <c r="K400" s="194">
        <v>52000</v>
      </c>
    </row>
    <row r="401" spans="1:11" x14ac:dyDescent="0.3">
      <c r="A401" t="s">
        <v>18</v>
      </c>
      <c r="B401" t="s">
        <v>21</v>
      </c>
      <c r="C401" t="s">
        <v>485</v>
      </c>
      <c r="D401" t="s">
        <v>31</v>
      </c>
      <c r="E401" t="s">
        <v>348</v>
      </c>
      <c r="F401" t="s">
        <v>558</v>
      </c>
      <c r="G401" t="s">
        <v>575</v>
      </c>
      <c r="H401" s="194">
        <v>24000</v>
      </c>
      <c r="I401" s="194">
        <v>24000</v>
      </c>
      <c r="J401" s="194">
        <v>8000</v>
      </c>
      <c r="K401" s="194">
        <v>40000</v>
      </c>
    </row>
    <row r="402" spans="1:11" x14ac:dyDescent="0.3">
      <c r="A402" t="s">
        <v>18</v>
      </c>
      <c r="B402" t="s">
        <v>21</v>
      </c>
      <c r="C402" t="s">
        <v>485</v>
      </c>
      <c r="D402" t="s">
        <v>31</v>
      </c>
      <c r="E402" t="s">
        <v>620</v>
      </c>
      <c r="F402" t="s">
        <v>558</v>
      </c>
      <c r="G402" t="s">
        <v>621</v>
      </c>
      <c r="H402" s="194">
        <v>0</v>
      </c>
      <c r="I402" s="194">
        <v>6000</v>
      </c>
      <c r="J402" s="194">
        <v>6000</v>
      </c>
      <c r="K402" s="194">
        <v>0</v>
      </c>
    </row>
    <row r="403" spans="1:11" x14ac:dyDescent="0.3">
      <c r="A403" t="s">
        <v>18</v>
      </c>
      <c r="B403" t="s">
        <v>21</v>
      </c>
      <c r="C403" t="s">
        <v>485</v>
      </c>
      <c r="D403" t="s">
        <v>31</v>
      </c>
      <c r="E403" t="s">
        <v>284</v>
      </c>
      <c r="F403" t="s">
        <v>558</v>
      </c>
      <c r="G403" t="s">
        <v>576</v>
      </c>
      <c r="H403" s="194">
        <v>10000</v>
      </c>
      <c r="I403" s="194">
        <v>0</v>
      </c>
      <c r="J403" s="194">
        <v>0</v>
      </c>
      <c r="K403" s="194">
        <v>10000</v>
      </c>
    </row>
    <row r="404" spans="1:11" x14ac:dyDescent="0.3">
      <c r="A404" t="s">
        <v>18</v>
      </c>
      <c r="B404" t="s">
        <v>21</v>
      </c>
      <c r="C404" t="s">
        <v>485</v>
      </c>
      <c r="D404" t="s">
        <v>31</v>
      </c>
      <c r="E404" t="s">
        <v>345</v>
      </c>
      <c r="F404" t="s">
        <v>558</v>
      </c>
      <c r="G404" t="s">
        <v>577</v>
      </c>
      <c r="H404" s="194">
        <v>24000</v>
      </c>
      <c r="I404" s="194">
        <v>24000</v>
      </c>
      <c r="J404" s="194">
        <v>42000</v>
      </c>
      <c r="K404" s="194">
        <v>6000</v>
      </c>
    </row>
    <row r="405" spans="1:11" x14ac:dyDescent="0.3">
      <c r="A405" t="s">
        <v>18</v>
      </c>
      <c r="B405" t="s">
        <v>21</v>
      </c>
      <c r="C405" t="s">
        <v>485</v>
      </c>
      <c r="D405" t="s">
        <v>31</v>
      </c>
      <c r="E405" t="s">
        <v>290</v>
      </c>
      <c r="F405" t="s">
        <v>558</v>
      </c>
      <c r="G405" t="s">
        <v>591</v>
      </c>
      <c r="H405" s="194">
        <v>0</v>
      </c>
      <c r="I405" s="194">
        <v>24000</v>
      </c>
      <c r="J405" s="194">
        <v>24000</v>
      </c>
      <c r="K405" s="194">
        <v>0</v>
      </c>
    </row>
    <row r="406" spans="1:11" x14ac:dyDescent="0.3">
      <c r="A406" t="s">
        <v>18</v>
      </c>
      <c r="B406" t="s">
        <v>21</v>
      </c>
      <c r="C406" t="s">
        <v>485</v>
      </c>
      <c r="D406" t="s">
        <v>31</v>
      </c>
      <c r="E406" t="s">
        <v>403</v>
      </c>
      <c r="F406" t="s">
        <v>558</v>
      </c>
      <c r="G406" t="s">
        <v>404</v>
      </c>
      <c r="H406" s="194">
        <v>0</v>
      </c>
      <c r="I406" s="194">
        <v>156000</v>
      </c>
      <c r="J406" s="194">
        <v>156000</v>
      </c>
      <c r="K406" s="194">
        <v>0</v>
      </c>
    </row>
    <row r="407" spans="1:11" x14ac:dyDescent="0.3">
      <c r="A407" t="s">
        <v>18</v>
      </c>
      <c r="B407" t="s">
        <v>21</v>
      </c>
      <c r="C407" t="s">
        <v>485</v>
      </c>
      <c r="D407" t="s">
        <v>31</v>
      </c>
      <c r="E407" t="s">
        <v>389</v>
      </c>
      <c r="F407" t="s">
        <v>558</v>
      </c>
      <c r="G407" t="s">
        <v>390</v>
      </c>
      <c r="H407" s="194">
        <v>0</v>
      </c>
      <c r="I407" s="194">
        <v>24000</v>
      </c>
      <c r="J407" s="194">
        <v>24000</v>
      </c>
      <c r="K407" s="194">
        <v>0</v>
      </c>
    </row>
    <row r="408" spans="1:11" x14ac:dyDescent="0.3">
      <c r="A408" t="s">
        <v>18</v>
      </c>
      <c r="B408" t="s">
        <v>21</v>
      </c>
      <c r="C408" t="s">
        <v>485</v>
      </c>
      <c r="D408" t="s">
        <v>31</v>
      </c>
      <c r="E408" t="s">
        <v>381</v>
      </c>
      <c r="F408" t="s">
        <v>558</v>
      </c>
      <c r="G408" t="s">
        <v>382</v>
      </c>
      <c r="H408" s="194">
        <v>0</v>
      </c>
      <c r="I408" s="194">
        <v>24000</v>
      </c>
      <c r="J408" s="194">
        <v>24000</v>
      </c>
      <c r="K408" s="194">
        <v>0</v>
      </c>
    </row>
    <row r="409" spans="1:11" x14ac:dyDescent="0.3">
      <c r="A409" t="s">
        <v>18</v>
      </c>
      <c r="B409" t="s">
        <v>21</v>
      </c>
      <c r="C409" t="s">
        <v>485</v>
      </c>
      <c r="D409" t="s">
        <v>31</v>
      </c>
      <c r="E409" t="s">
        <v>399</v>
      </c>
      <c r="F409" t="s">
        <v>558</v>
      </c>
      <c r="G409" t="s">
        <v>400</v>
      </c>
      <c r="H409" s="194">
        <v>0</v>
      </c>
      <c r="I409" s="194">
        <v>24000</v>
      </c>
      <c r="J409" s="194">
        <v>24000</v>
      </c>
      <c r="K409" s="194">
        <v>0</v>
      </c>
    </row>
    <row r="410" spans="1:11" x14ac:dyDescent="0.3">
      <c r="A410" t="s">
        <v>18</v>
      </c>
      <c r="B410" t="s">
        <v>21</v>
      </c>
      <c r="C410" t="s">
        <v>485</v>
      </c>
      <c r="D410" t="s">
        <v>31</v>
      </c>
      <c r="E410" t="s">
        <v>463</v>
      </c>
      <c r="F410" t="s">
        <v>558</v>
      </c>
      <c r="G410" t="s">
        <v>464</v>
      </c>
      <c r="H410" s="194">
        <v>0</v>
      </c>
      <c r="I410" s="194">
        <v>18000</v>
      </c>
      <c r="J410" s="194">
        <v>2000</v>
      </c>
      <c r="K410" s="194">
        <v>16000</v>
      </c>
    </row>
    <row r="411" spans="1:11" x14ac:dyDescent="0.3">
      <c r="A411" t="s">
        <v>18</v>
      </c>
      <c r="B411" t="s">
        <v>21</v>
      </c>
      <c r="C411" t="s">
        <v>485</v>
      </c>
      <c r="D411" t="s">
        <v>31</v>
      </c>
      <c r="E411" t="s">
        <v>271</v>
      </c>
      <c r="F411" t="s">
        <v>558</v>
      </c>
      <c r="G411" t="s">
        <v>559</v>
      </c>
      <c r="H411" s="194">
        <v>0</v>
      </c>
      <c r="I411" s="194">
        <v>24000</v>
      </c>
      <c r="J411" s="194">
        <v>24000</v>
      </c>
      <c r="K411" s="194">
        <v>0</v>
      </c>
    </row>
    <row r="412" spans="1:11" x14ac:dyDescent="0.3">
      <c r="A412" t="s">
        <v>18</v>
      </c>
      <c r="B412" t="s">
        <v>21</v>
      </c>
      <c r="C412" t="s">
        <v>485</v>
      </c>
      <c r="D412" t="s">
        <v>31</v>
      </c>
      <c r="E412" t="s">
        <v>346</v>
      </c>
      <c r="F412" t="s">
        <v>558</v>
      </c>
      <c r="G412" t="s">
        <v>579</v>
      </c>
      <c r="H412" s="194">
        <v>36000</v>
      </c>
      <c r="I412" s="194">
        <v>24000</v>
      </c>
      <c r="J412" s="194">
        <v>0</v>
      </c>
      <c r="K412" s="194">
        <v>60000</v>
      </c>
    </row>
    <row r="413" spans="1:11" x14ac:dyDescent="0.3">
      <c r="A413" t="s">
        <v>18</v>
      </c>
      <c r="B413" t="s">
        <v>21</v>
      </c>
      <c r="C413" t="s">
        <v>485</v>
      </c>
      <c r="D413" t="s">
        <v>31</v>
      </c>
      <c r="E413" t="s">
        <v>347</v>
      </c>
      <c r="F413" t="s">
        <v>558</v>
      </c>
      <c r="G413" t="s">
        <v>580</v>
      </c>
      <c r="H413" s="194">
        <v>0</v>
      </c>
      <c r="I413" s="194">
        <v>24000</v>
      </c>
      <c r="J413" s="194">
        <v>24000</v>
      </c>
      <c r="K413" s="194">
        <v>0</v>
      </c>
    </row>
    <row r="414" spans="1:11" x14ac:dyDescent="0.3">
      <c r="A414" t="s">
        <v>18</v>
      </c>
      <c r="B414" t="s">
        <v>21</v>
      </c>
      <c r="C414" t="s">
        <v>485</v>
      </c>
      <c r="D414" t="s">
        <v>31</v>
      </c>
      <c r="E414" t="s">
        <v>272</v>
      </c>
      <c r="F414" t="s">
        <v>558</v>
      </c>
      <c r="G414" t="s">
        <v>560</v>
      </c>
      <c r="H414" s="194">
        <v>34000</v>
      </c>
      <c r="I414" s="194">
        <v>24000</v>
      </c>
      <c r="J414" s="194">
        <v>0</v>
      </c>
      <c r="K414" s="194">
        <v>58000</v>
      </c>
    </row>
    <row r="415" spans="1:11" x14ac:dyDescent="0.3">
      <c r="A415" t="s">
        <v>18</v>
      </c>
      <c r="B415" t="s">
        <v>21</v>
      </c>
      <c r="C415" t="s">
        <v>485</v>
      </c>
      <c r="D415" t="s">
        <v>31</v>
      </c>
      <c r="E415" t="s">
        <v>325</v>
      </c>
      <c r="F415" t="s">
        <v>558</v>
      </c>
      <c r="G415" t="s">
        <v>567</v>
      </c>
      <c r="H415" s="194">
        <v>2000</v>
      </c>
      <c r="I415" s="194">
        <v>24000</v>
      </c>
      <c r="J415" s="194">
        <v>14000</v>
      </c>
      <c r="K415" s="194">
        <v>12000</v>
      </c>
    </row>
    <row r="416" spans="1:11" x14ac:dyDescent="0.3">
      <c r="A416" t="s">
        <v>18</v>
      </c>
      <c r="B416" t="s">
        <v>21</v>
      </c>
      <c r="C416" t="s">
        <v>485</v>
      </c>
      <c r="D416" t="s">
        <v>31</v>
      </c>
      <c r="E416" t="s">
        <v>328</v>
      </c>
      <c r="F416" t="s">
        <v>558</v>
      </c>
      <c r="G416" t="s">
        <v>568</v>
      </c>
      <c r="H416" s="194">
        <v>0</v>
      </c>
      <c r="I416" s="194">
        <v>24000</v>
      </c>
      <c r="J416" s="194">
        <v>24000</v>
      </c>
      <c r="K416" s="194">
        <v>0</v>
      </c>
    </row>
    <row r="417" spans="1:11" x14ac:dyDescent="0.3">
      <c r="A417" t="s">
        <v>18</v>
      </c>
      <c r="B417" t="s">
        <v>21</v>
      </c>
      <c r="C417" t="s">
        <v>485</v>
      </c>
      <c r="D417" t="s">
        <v>31</v>
      </c>
      <c r="E417" t="s">
        <v>317</v>
      </c>
      <c r="F417" t="s">
        <v>558</v>
      </c>
      <c r="G417" t="s">
        <v>318</v>
      </c>
      <c r="H417" s="194">
        <v>0</v>
      </c>
      <c r="I417" s="194">
        <v>8000</v>
      </c>
      <c r="J417" s="194">
        <v>8000</v>
      </c>
      <c r="K417" s="194">
        <v>0</v>
      </c>
    </row>
    <row r="418" spans="1:11" x14ac:dyDescent="0.3">
      <c r="A418" t="s">
        <v>18</v>
      </c>
      <c r="B418" t="s">
        <v>21</v>
      </c>
      <c r="C418" t="s">
        <v>485</v>
      </c>
      <c r="D418" t="s">
        <v>31</v>
      </c>
      <c r="E418" t="s">
        <v>411</v>
      </c>
      <c r="F418" t="s">
        <v>558</v>
      </c>
      <c r="G418" t="s">
        <v>412</v>
      </c>
      <c r="H418" s="194">
        <v>0</v>
      </c>
      <c r="I418" s="194">
        <v>624000</v>
      </c>
      <c r="J418" s="194">
        <v>624000</v>
      </c>
      <c r="K418" s="194">
        <v>0</v>
      </c>
    </row>
    <row r="419" spans="1:11" x14ac:dyDescent="0.3">
      <c r="A419" t="s">
        <v>18</v>
      </c>
      <c r="B419" t="s">
        <v>21</v>
      </c>
      <c r="C419" t="s">
        <v>485</v>
      </c>
      <c r="D419" t="s">
        <v>31</v>
      </c>
      <c r="E419" t="s">
        <v>285</v>
      </c>
      <c r="F419" t="s">
        <v>558</v>
      </c>
      <c r="G419" t="s">
        <v>286</v>
      </c>
      <c r="H419" s="194">
        <v>0</v>
      </c>
      <c r="I419" s="194">
        <v>24000</v>
      </c>
      <c r="J419" s="194">
        <v>22000</v>
      </c>
      <c r="K419" s="194">
        <v>2000</v>
      </c>
    </row>
    <row r="420" spans="1:11" x14ac:dyDescent="0.3">
      <c r="A420" t="s">
        <v>18</v>
      </c>
      <c r="B420" t="s">
        <v>21</v>
      </c>
      <c r="C420" t="s">
        <v>485</v>
      </c>
      <c r="D420" t="s">
        <v>31</v>
      </c>
      <c r="E420" t="s">
        <v>421</v>
      </c>
      <c r="F420" t="s">
        <v>558</v>
      </c>
      <c r="G420" t="s">
        <v>422</v>
      </c>
      <c r="H420" s="194">
        <v>8000</v>
      </c>
      <c r="I420" s="194">
        <v>24000</v>
      </c>
      <c r="J420" s="194">
        <v>4000</v>
      </c>
      <c r="K420" s="194">
        <v>28000</v>
      </c>
    </row>
    <row r="421" spans="1:11" x14ac:dyDescent="0.3">
      <c r="A421" t="s">
        <v>18</v>
      </c>
      <c r="B421" t="s">
        <v>21</v>
      </c>
      <c r="C421" t="s">
        <v>485</v>
      </c>
      <c r="D421" t="s">
        <v>31</v>
      </c>
      <c r="E421" t="s">
        <v>329</v>
      </c>
      <c r="F421" t="s">
        <v>558</v>
      </c>
      <c r="G421" t="s">
        <v>569</v>
      </c>
      <c r="H421" s="194">
        <v>0</v>
      </c>
      <c r="I421" s="194">
        <v>24000</v>
      </c>
      <c r="J421" s="194">
        <v>24000</v>
      </c>
      <c r="K421" s="194">
        <v>0</v>
      </c>
    </row>
    <row r="422" spans="1:11" x14ac:dyDescent="0.3">
      <c r="A422" t="s">
        <v>18</v>
      </c>
      <c r="B422" t="s">
        <v>21</v>
      </c>
      <c r="C422" t="s">
        <v>485</v>
      </c>
      <c r="D422" t="s">
        <v>31</v>
      </c>
      <c r="E422" t="s">
        <v>330</v>
      </c>
      <c r="F422" t="s">
        <v>558</v>
      </c>
      <c r="G422" t="s">
        <v>571</v>
      </c>
      <c r="H422" s="194">
        <v>24000</v>
      </c>
      <c r="I422" s="194">
        <v>24000</v>
      </c>
      <c r="J422" s="194">
        <v>40000</v>
      </c>
      <c r="K422" s="194">
        <v>8000</v>
      </c>
    </row>
    <row r="423" spans="1:11" x14ac:dyDescent="0.3">
      <c r="A423" t="s">
        <v>18</v>
      </c>
      <c r="B423" t="s">
        <v>21</v>
      </c>
      <c r="C423" t="s">
        <v>485</v>
      </c>
      <c r="D423" t="s">
        <v>31</v>
      </c>
      <c r="E423" t="s">
        <v>279</v>
      </c>
      <c r="F423" t="s">
        <v>558</v>
      </c>
      <c r="G423" t="s">
        <v>280</v>
      </c>
      <c r="H423" s="194">
        <v>16000</v>
      </c>
      <c r="I423" s="194">
        <v>24000</v>
      </c>
      <c r="J423" s="194">
        <v>0</v>
      </c>
      <c r="K423" s="194">
        <v>40000</v>
      </c>
    </row>
    <row r="424" spans="1:11" x14ac:dyDescent="0.3">
      <c r="A424" t="s">
        <v>18</v>
      </c>
      <c r="B424" t="s">
        <v>21</v>
      </c>
      <c r="C424" t="s">
        <v>485</v>
      </c>
      <c r="D424" t="s">
        <v>31</v>
      </c>
      <c r="E424" t="s">
        <v>331</v>
      </c>
      <c r="F424" t="s">
        <v>558</v>
      </c>
      <c r="G424" t="s">
        <v>332</v>
      </c>
      <c r="H424" s="194">
        <v>0</v>
      </c>
      <c r="I424" s="194">
        <v>24000</v>
      </c>
      <c r="J424" s="194">
        <v>22000</v>
      </c>
      <c r="K424" s="194">
        <v>2000</v>
      </c>
    </row>
    <row r="425" spans="1:11" x14ac:dyDescent="0.3">
      <c r="A425" t="s">
        <v>18</v>
      </c>
      <c r="B425" t="s">
        <v>21</v>
      </c>
      <c r="C425" t="s">
        <v>485</v>
      </c>
      <c r="D425" t="s">
        <v>31</v>
      </c>
      <c r="E425" t="s">
        <v>433</v>
      </c>
      <c r="F425" t="s">
        <v>558</v>
      </c>
      <c r="G425" t="s">
        <v>434</v>
      </c>
      <c r="H425" s="194">
        <v>14000</v>
      </c>
      <c r="I425" s="194">
        <v>24000</v>
      </c>
      <c r="J425" s="194">
        <v>0</v>
      </c>
      <c r="K425" s="194">
        <v>38000</v>
      </c>
    </row>
    <row r="426" spans="1:11" x14ac:dyDescent="0.3">
      <c r="A426" t="s">
        <v>18</v>
      </c>
      <c r="B426" t="s">
        <v>21</v>
      </c>
      <c r="C426" t="s">
        <v>485</v>
      </c>
      <c r="D426" t="s">
        <v>31</v>
      </c>
      <c r="E426" t="s">
        <v>319</v>
      </c>
      <c r="F426" t="s">
        <v>558</v>
      </c>
      <c r="G426" t="s">
        <v>561</v>
      </c>
      <c r="H426" s="194">
        <v>0</v>
      </c>
      <c r="I426" s="194">
        <v>24000</v>
      </c>
      <c r="J426" s="194">
        <v>24000</v>
      </c>
      <c r="K426" s="194">
        <v>0</v>
      </c>
    </row>
    <row r="427" spans="1:11" x14ac:dyDescent="0.3">
      <c r="A427" t="s">
        <v>18</v>
      </c>
      <c r="B427" t="s">
        <v>21</v>
      </c>
      <c r="C427" t="s">
        <v>485</v>
      </c>
      <c r="D427" t="s">
        <v>31</v>
      </c>
      <c r="E427" t="s">
        <v>344</v>
      </c>
      <c r="F427" t="s">
        <v>558</v>
      </c>
      <c r="G427" t="s">
        <v>585</v>
      </c>
      <c r="H427" s="194">
        <v>0</v>
      </c>
      <c r="I427" s="194">
        <v>24000</v>
      </c>
      <c r="J427" s="194">
        <v>24000</v>
      </c>
      <c r="K427" s="194">
        <v>0</v>
      </c>
    </row>
    <row r="428" spans="1:11" x14ac:dyDescent="0.3">
      <c r="A428" t="s">
        <v>18</v>
      </c>
      <c r="B428" t="s">
        <v>21</v>
      </c>
      <c r="C428" t="s">
        <v>485</v>
      </c>
      <c r="D428" t="s">
        <v>31</v>
      </c>
      <c r="E428" t="s">
        <v>321</v>
      </c>
      <c r="F428" t="s">
        <v>558</v>
      </c>
      <c r="G428" t="s">
        <v>322</v>
      </c>
      <c r="H428" s="194">
        <v>0</v>
      </c>
      <c r="I428" s="194">
        <v>24000</v>
      </c>
      <c r="J428" s="194">
        <v>24000</v>
      </c>
      <c r="K428" s="194">
        <v>0</v>
      </c>
    </row>
    <row r="429" spans="1:11" x14ac:dyDescent="0.3">
      <c r="A429" t="s">
        <v>18</v>
      </c>
      <c r="B429" t="s">
        <v>21</v>
      </c>
      <c r="C429" t="s">
        <v>485</v>
      </c>
      <c r="D429" t="s">
        <v>31</v>
      </c>
      <c r="E429" t="s">
        <v>395</v>
      </c>
      <c r="F429" t="s">
        <v>558</v>
      </c>
      <c r="G429" t="s">
        <v>396</v>
      </c>
      <c r="H429" s="194">
        <v>0</v>
      </c>
      <c r="I429" s="194">
        <v>24000</v>
      </c>
      <c r="J429" s="194">
        <v>24000</v>
      </c>
      <c r="K429" s="194">
        <v>0</v>
      </c>
    </row>
    <row r="430" spans="1:11" x14ac:dyDescent="0.3">
      <c r="A430" t="s">
        <v>18</v>
      </c>
      <c r="B430" t="s">
        <v>21</v>
      </c>
      <c r="C430" t="s">
        <v>485</v>
      </c>
      <c r="D430" t="s">
        <v>31</v>
      </c>
      <c r="E430" t="s">
        <v>383</v>
      </c>
      <c r="F430" t="s">
        <v>558</v>
      </c>
      <c r="G430" t="s">
        <v>384</v>
      </c>
      <c r="H430" s="194">
        <v>12000</v>
      </c>
      <c r="I430" s="194">
        <v>24000</v>
      </c>
      <c r="J430" s="194">
        <v>6000</v>
      </c>
      <c r="K430" s="194">
        <v>30000</v>
      </c>
    </row>
    <row r="431" spans="1:11" x14ac:dyDescent="0.3">
      <c r="A431" t="s">
        <v>18</v>
      </c>
      <c r="B431" t="s">
        <v>21</v>
      </c>
      <c r="C431" t="s">
        <v>485</v>
      </c>
      <c r="D431" t="s">
        <v>31</v>
      </c>
      <c r="E431" t="s">
        <v>281</v>
      </c>
      <c r="F431" t="s">
        <v>558</v>
      </c>
      <c r="G431" t="s">
        <v>282</v>
      </c>
      <c r="H431" s="194">
        <v>0</v>
      </c>
      <c r="I431" s="194">
        <v>624000</v>
      </c>
      <c r="J431" s="194">
        <v>624000</v>
      </c>
      <c r="K431" s="194">
        <v>0</v>
      </c>
    </row>
    <row r="432" spans="1:11" x14ac:dyDescent="0.3">
      <c r="A432" t="s">
        <v>18</v>
      </c>
      <c r="B432" t="s">
        <v>21</v>
      </c>
      <c r="C432" t="s">
        <v>485</v>
      </c>
      <c r="D432" t="s">
        <v>31</v>
      </c>
      <c r="E432" t="s">
        <v>311</v>
      </c>
      <c r="F432" t="s">
        <v>558</v>
      </c>
      <c r="G432" t="s">
        <v>578</v>
      </c>
      <c r="H432" s="194">
        <v>2000</v>
      </c>
      <c r="I432" s="194">
        <v>24000</v>
      </c>
      <c r="J432" s="194">
        <v>24000</v>
      </c>
      <c r="K432" s="194">
        <v>2000</v>
      </c>
    </row>
    <row r="433" spans="1:11" x14ac:dyDescent="0.3">
      <c r="A433" t="s">
        <v>18</v>
      </c>
      <c r="B433" t="s">
        <v>21</v>
      </c>
      <c r="C433" t="s">
        <v>485</v>
      </c>
      <c r="D433" t="s">
        <v>31</v>
      </c>
      <c r="E433" t="s">
        <v>415</v>
      </c>
      <c r="F433" t="s">
        <v>558</v>
      </c>
      <c r="G433" t="s">
        <v>416</v>
      </c>
      <c r="H433" s="194">
        <v>30000</v>
      </c>
      <c r="I433" s="194">
        <v>24000</v>
      </c>
      <c r="J433" s="194">
        <v>0</v>
      </c>
      <c r="K433" s="194">
        <v>54000</v>
      </c>
    </row>
    <row r="434" spans="1:11" x14ac:dyDescent="0.3">
      <c r="A434" t="s">
        <v>18</v>
      </c>
      <c r="B434" t="s">
        <v>21</v>
      </c>
      <c r="C434" t="s">
        <v>485</v>
      </c>
      <c r="D434" t="s">
        <v>31</v>
      </c>
      <c r="E434" t="s">
        <v>335</v>
      </c>
      <c r="F434" t="s">
        <v>558</v>
      </c>
      <c r="G434" t="s">
        <v>336</v>
      </c>
      <c r="H434" s="194">
        <v>0</v>
      </c>
      <c r="I434" s="194">
        <v>24000</v>
      </c>
      <c r="J434" s="194">
        <v>24000</v>
      </c>
      <c r="K434" s="194">
        <v>0</v>
      </c>
    </row>
    <row r="435" spans="1:11" x14ac:dyDescent="0.3">
      <c r="A435" t="s">
        <v>18</v>
      </c>
      <c r="B435" t="s">
        <v>21</v>
      </c>
      <c r="C435" t="s">
        <v>485</v>
      </c>
      <c r="D435" t="s">
        <v>31</v>
      </c>
      <c r="E435" t="s">
        <v>350</v>
      </c>
      <c r="F435" t="s">
        <v>558</v>
      </c>
      <c r="G435" t="s">
        <v>351</v>
      </c>
      <c r="H435" s="194">
        <v>0</v>
      </c>
      <c r="I435" s="194">
        <v>24000</v>
      </c>
      <c r="J435" s="194">
        <v>24000</v>
      </c>
      <c r="K435" s="194">
        <v>0</v>
      </c>
    </row>
    <row r="436" spans="1:11" x14ac:dyDescent="0.3">
      <c r="A436" t="s">
        <v>18</v>
      </c>
      <c r="B436" t="s">
        <v>21</v>
      </c>
      <c r="C436" t="s">
        <v>485</v>
      </c>
      <c r="D436" t="s">
        <v>31</v>
      </c>
      <c r="E436" t="s">
        <v>391</v>
      </c>
      <c r="F436" t="s">
        <v>558</v>
      </c>
      <c r="G436" t="s">
        <v>392</v>
      </c>
      <c r="H436" s="194">
        <v>60000</v>
      </c>
      <c r="I436" s="194">
        <v>120000</v>
      </c>
      <c r="J436" s="194">
        <v>0</v>
      </c>
      <c r="K436" s="194">
        <v>180000</v>
      </c>
    </row>
    <row r="437" spans="1:11" x14ac:dyDescent="0.3">
      <c r="A437" t="s">
        <v>18</v>
      </c>
      <c r="B437" t="s">
        <v>21</v>
      </c>
      <c r="C437" t="s">
        <v>485</v>
      </c>
      <c r="D437" t="s">
        <v>31</v>
      </c>
      <c r="E437" t="s">
        <v>337</v>
      </c>
      <c r="F437" t="s">
        <v>558</v>
      </c>
      <c r="G437" t="s">
        <v>581</v>
      </c>
      <c r="H437" s="194">
        <v>0</v>
      </c>
      <c r="I437" s="194">
        <v>24000</v>
      </c>
      <c r="J437" s="194">
        <v>24000</v>
      </c>
      <c r="K437" s="194">
        <v>0</v>
      </c>
    </row>
    <row r="438" spans="1:11" x14ac:dyDescent="0.3">
      <c r="A438" t="s">
        <v>18</v>
      </c>
      <c r="B438" t="s">
        <v>21</v>
      </c>
      <c r="C438" t="s">
        <v>485</v>
      </c>
      <c r="D438" t="s">
        <v>31</v>
      </c>
      <c r="E438" t="s">
        <v>449</v>
      </c>
      <c r="F438" t="s">
        <v>558</v>
      </c>
      <c r="G438" t="s">
        <v>450</v>
      </c>
      <c r="H438" s="194">
        <v>0</v>
      </c>
      <c r="I438" s="194">
        <v>14000</v>
      </c>
      <c r="J438" s="194">
        <v>8000</v>
      </c>
      <c r="K438" s="194">
        <v>6000</v>
      </c>
    </row>
    <row r="439" spans="1:11" x14ac:dyDescent="0.3">
      <c r="A439" t="s">
        <v>18</v>
      </c>
      <c r="B439" t="s">
        <v>21</v>
      </c>
      <c r="C439" t="s">
        <v>485</v>
      </c>
      <c r="D439" t="s">
        <v>31</v>
      </c>
      <c r="E439" t="s">
        <v>376</v>
      </c>
      <c r="F439" t="s">
        <v>558</v>
      </c>
      <c r="G439" t="s">
        <v>377</v>
      </c>
      <c r="H439" s="194">
        <v>20000</v>
      </c>
      <c r="I439" s="194">
        <v>24000</v>
      </c>
      <c r="J439" s="194">
        <v>24000</v>
      </c>
      <c r="K439" s="194">
        <v>20000</v>
      </c>
    </row>
    <row r="440" spans="1:11" x14ac:dyDescent="0.3">
      <c r="A440" t="s">
        <v>18</v>
      </c>
      <c r="B440" t="s">
        <v>21</v>
      </c>
      <c r="C440" t="s">
        <v>485</v>
      </c>
      <c r="D440" t="s">
        <v>31</v>
      </c>
      <c r="E440" t="s">
        <v>431</v>
      </c>
      <c r="F440" t="s">
        <v>558</v>
      </c>
      <c r="G440" t="s">
        <v>432</v>
      </c>
      <c r="H440" s="194">
        <v>0</v>
      </c>
      <c r="I440" s="194">
        <v>624000</v>
      </c>
      <c r="J440" s="194">
        <v>52000</v>
      </c>
      <c r="K440" s="194">
        <v>572000</v>
      </c>
    </row>
    <row r="441" spans="1:11" x14ac:dyDescent="0.3">
      <c r="A441" t="s">
        <v>18</v>
      </c>
      <c r="B441" t="s">
        <v>21</v>
      </c>
      <c r="C441" t="s">
        <v>485</v>
      </c>
      <c r="D441" t="s">
        <v>31</v>
      </c>
      <c r="E441" t="s">
        <v>441</v>
      </c>
      <c r="F441" t="s">
        <v>558</v>
      </c>
      <c r="G441" t="s">
        <v>442</v>
      </c>
      <c r="H441" s="194">
        <v>4000</v>
      </c>
      <c r="I441" s="194">
        <v>24000</v>
      </c>
      <c r="J441" s="194">
        <v>0</v>
      </c>
      <c r="K441" s="194">
        <v>28000</v>
      </c>
    </row>
    <row r="442" spans="1:11" x14ac:dyDescent="0.3">
      <c r="A442" t="s">
        <v>18</v>
      </c>
      <c r="B442" t="s">
        <v>21</v>
      </c>
      <c r="C442" t="s">
        <v>485</v>
      </c>
      <c r="D442" t="s">
        <v>31</v>
      </c>
      <c r="E442" t="s">
        <v>439</v>
      </c>
      <c r="F442" t="s">
        <v>558</v>
      </c>
      <c r="G442" t="s">
        <v>440</v>
      </c>
      <c r="H442" s="194">
        <v>2000</v>
      </c>
      <c r="I442" s="194">
        <v>24000</v>
      </c>
      <c r="J442" s="194">
        <v>28000</v>
      </c>
      <c r="K442" s="194">
        <v>-2000</v>
      </c>
    </row>
    <row r="443" spans="1:11" x14ac:dyDescent="0.3">
      <c r="A443" t="s">
        <v>18</v>
      </c>
      <c r="B443" t="s">
        <v>21</v>
      </c>
      <c r="C443" t="s">
        <v>485</v>
      </c>
      <c r="D443" t="s">
        <v>31</v>
      </c>
      <c r="E443" t="s">
        <v>323</v>
      </c>
      <c r="F443" t="s">
        <v>558</v>
      </c>
      <c r="G443" t="s">
        <v>324</v>
      </c>
      <c r="H443" s="194">
        <v>0</v>
      </c>
      <c r="I443" s="194">
        <v>24000</v>
      </c>
      <c r="J443" s="194">
        <v>24000</v>
      </c>
      <c r="K443" s="194">
        <v>0</v>
      </c>
    </row>
    <row r="444" spans="1:11" x14ac:dyDescent="0.3">
      <c r="A444" t="s">
        <v>18</v>
      </c>
      <c r="B444" t="s">
        <v>21</v>
      </c>
      <c r="C444" t="s">
        <v>485</v>
      </c>
      <c r="D444" t="s">
        <v>31</v>
      </c>
      <c r="E444" t="s">
        <v>273</v>
      </c>
      <c r="F444" t="s">
        <v>558</v>
      </c>
      <c r="G444" t="s">
        <v>274</v>
      </c>
      <c r="H444" s="194">
        <v>0</v>
      </c>
      <c r="I444" s="194">
        <v>24000</v>
      </c>
      <c r="J444" s="194">
        <v>24000</v>
      </c>
      <c r="K444" s="194">
        <v>0</v>
      </c>
    </row>
    <row r="445" spans="1:11" x14ac:dyDescent="0.3">
      <c r="A445" t="s">
        <v>18</v>
      </c>
      <c r="B445" t="s">
        <v>21</v>
      </c>
      <c r="C445" t="s">
        <v>485</v>
      </c>
      <c r="D445" t="s">
        <v>31</v>
      </c>
      <c r="E445" t="s">
        <v>372</v>
      </c>
      <c r="F445" t="s">
        <v>558</v>
      </c>
      <c r="G445" t="s">
        <v>373</v>
      </c>
      <c r="H445" s="194">
        <v>0</v>
      </c>
      <c r="I445" s="194">
        <v>24000</v>
      </c>
      <c r="J445" s="194">
        <v>24000</v>
      </c>
      <c r="K445" s="194">
        <v>0</v>
      </c>
    </row>
    <row r="446" spans="1:11" x14ac:dyDescent="0.3">
      <c r="A446" t="s">
        <v>18</v>
      </c>
      <c r="B446" t="s">
        <v>21</v>
      </c>
      <c r="C446" t="s">
        <v>485</v>
      </c>
      <c r="D446" t="s">
        <v>31</v>
      </c>
      <c r="E446" t="s">
        <v>461</v>
      </c>
      <c r="F446" t="s">
        <v>558</v>
      </c>
      <c r="G446" t="s">
        <v>462</v>
      </c>
      <c r="H446" s="194">
        <v>0</v>
      </c>
      <c r="I446" s="194">
        <v>108000</v>
      </c>
      <c r="J446" s="194">
        <v>108000</v>
      </c>
      <c r="K446" s="194">
        <v>0</v>
      </c>
    </row>
    <row r="447" spans="1:11" x14ac:dyDescent="0.3">
      <c r="A447" t="s">
        <v>18</v>
      </c>
      <c r="B447" t="s">
        <v>21</v>
      </c>
      <c r="C447" t="s">
        <v>485</v>
      </c>
      <c r="D447" t="s">
        <v>31</v>
      </c>
      <c r="E447" t="s">
        <v>287</v>
      </c>
      <c r="F447" t="s">
        <v>558</v>
      </c>
      <c r="G447" t="s">
        <v>587</v>
      </c>
      <c r="H447" s="194">
        <v>0</v>
      </c>
      <c r="I447" s="194">
        <v>24000</v>
      </c>
      <c r="J447" s="194">
        <v>24000</v>
      </c>
      <c r="K447" s="194">
        <v>0</v>
      </c>
    </row>
    <row r="448" spans="1:11" x14ac:dyDescent="0.3">
      <c r="A448" t="s">
        <v>18</v>
      </c>
      <c r="B448" t="s">
        <v>21</v>
      </c>
      <c r="C448" t="s">
        <v>485</v>
      </c>
      <c r="D448" t="s">
        <v>31</v>
      </c>
      <c r="E448" t="s">
        <v>451</v>
      </c>
      <c r="F448" t="s">
        <v>558</v>
      </c>
      <c r="G448" t="s">
        <v>452</v>
      </c>
      <c r="H448" s="194">
        <v>0</v>
      </c>
      <c r="I448" s="194">
        <v>14000</v>
      </c>
      <c r="J448" s="194">
        <v>4000</v>
      </c>
      <c r="K448" s="194">
        <v>10000</v>
      </c>
    </row>
    <row r="449" spans="1:11" x14ac:dyDescent="0.3">
      <c r="A449" t="s">
        <v>18</v>
      </c>
      <c r="B449" t="s">
        <v>21</v>
      </c>
      <c r="C449" t="s">
        <v>485</v>
      </c>
      <c r="D449" t="s">
        <v>31</v>
      </c>
      <c r="E449" t="s">
        <v>407</v>
      </c>
      <c r="F449" t="s">
        <v>558</v>
      </c>
      <c r="G449" t="s">
        <v>408</v>
      </c>
      <c r="H449" s="194">
        <v>0</v>
      </c>
      <c r="I449" s="194">
        <v>24000</v>
      </c>
      <c r="J449" s="194">
        <v>24000</v>
      </c>
      <c r="K449" s="194">
        <v>0</v>
      </c>
    </row>
    <row r="450" spans="1:11" x14ac:dyDescent="0.3">
      <c r="A450" t="s">
        <v>18</v>
      </c>
      <c r="B450" t="s">
        <v>21</v>
      </c>
      <c r="C450" t="s">
        <v>485</v>
      </c>
      <c r="D450" t="s">
        <v>31</v>
      </c>
      <c r="E450" t="s">
        <v>628</v>
      </c>
      <c r="F450" t="s">
        <v>558</v>
      </c>
      <c r="G450" t="s">
        <v>629</v>
      </c>
      <c r="H450" s="194">
        <v>0</v>
      </c>
      <c r="I450" s="194">
        <v>10000</v>
      </c>
      <c r="J450" s="194">
        <v>10000</v>
      </c>
      <c r="K450" s="194">
        <v>0</v>
      </c>
    </row>
    <row r="451" spans="1:11" x14ac:dyDescent="0.3">
      <c r="A451" t="s">
        <v>18</v>
      </c>
      <c r="B451" t="s">
        <v>21</v>
      </c>
      <c r="C451" t="s">
        <v>485</v>
      </c>
      <c r="D451" t="s">
        <v>31</v>
      </c>
      <c r="E451" t="s">
        <v>320</v>
      </c>
      <c r="F451" t="s">
        <v>558</v>
      </c>
      <c r="G451" t="s">
        <v>562</v>
      </c>
      <c r="H451" s="194">
        <v>0</v>
      </c>
      <c r="I451" s="194">
        <v>20000</v>
      </c>
      <c r="J451" s="194">
        <v>20000</v>
      </c>
      <c r="K451" s="194">
        <v>0</v>
      </c>
    </row>
    <row r="452" spans="1:11" x14ac:dyDescent="0.3">
      <c r="A452" t="s">
        <v>18</v>
      </c>
      <c r="B452" t="s">
        <v>21</v>
      </c>
      <c r="C452" t="s">
        <v>485</v>
      </c>
      <c r="D452" t="s">
        <v>31</v>
      </c>
      <c r="E452" t="s">
        <v>357</v>
      </c>
      <c r="F452" t="s">
        <v>558</v>
      </c>
      <c r="G452" t="s">
        <v>358</v>
      </c>
      <c r="H452" s="194">
        <v>0</v>
      </c>
      <c r="I452" s="194">
        <v>24000</v>
      </c>
      <c r="J452" s="194">
        <v>24000</v>
      </c>
      <c r="K452" s="194">
        <v>0</v>
      </c>
    </row>
    <row r="453" spans="1:11" x14ac:dyDescent="0.3">
      <c r="A453" t="s">
        <v>18</v>
      </c>
      <c r="B453" t="s">
        <v>21</v>
      </c>
      <c r="C453" t="s">
        <v>485</v>
      </c>
      <c r="D453" t="s">
        <v>31</v>
      </c>
      <c r="E453" t="s">
        <v>405</v>
      </c>
      <c r="F453" t="s">
        <v>558</v>
      </c>
      <c r="G453" t="s">
        <v>406</v>
      </c>
      <c r="H453" s="194">
        <v>24000</v>
      </c>
      <c r="I453" s="194">
        <v>24000</v>
      </c>
      <c r="J453" s="194">
        <v>0</v>
      </c>
      <c r="K453" s="194">
        <v>48000</v>
      </c>
    </row>
    <row r="454" spans="1:11" x14ac:dyDescent="0.3">
      <c r="A454" t="s">
        <v>18</v>
      </c>
      <c r="B454" t="s">
        <v>21</v>
      </c>
      <c r="C454" t="s">
        <v>485</v>
      </c>
      <c r="D454" t="s">
        <v>31</v>
      </c>
      <c r="E454" t="s">
        <v>352</v>
      </c>
      <c r="F454" t="s">
        <v>558</v>
      </c>
      <c r="G454" t="s">
        <v>589</v>
      </c>
      <c r="H454" s="194">
        <v>0</v>
      </c>
      <c r="I454" s="194">
        <v>24000</v>
      </c>
      <c r="J454" s="194">
        <v>24000</v>
      </c>
      <c r="K454" s="194">
        <v>0</v>
      </c>
    </row>
    <row r="455" spans="1:11" x14ac:dyDescent="0.3">
      <c r="A455" t="s">
        <v>18</v>
      </c>
      <c r="B455" t="s">
        <v>21</v>
      </c>
      <c r="C455" t="s">
        <v>485</v>
      </c>
      <c r="D455" t="s">
        <v>31</v>
      </c>
      <c r="E455" t="s">
        <v>409</v>
      </c>
      <c r="F455" t="s">
        <v>558</v>
      </c>
      <c r="G455" t="s">
        <v>410</v>
      </c>
      <c r="H455" s="194">
        <v>0</v>
      </c>
      <c r="I455" s="194">
        <v>24000</v>
      </c>
      <c r="J455" s="194">
        <v>24000</v>
      </c>
      <c r="K455" s="194">
        <v>0</v>
      </c>
    </row>
    <row r="456" spans="1:11" x14ac:dyDescent="0.3">
      <c r="A456" t="s">
        <v>18</v>
      </c>
      <c r="B456" t="s">
        <v>21</v>
      </c>
      <c r="C456" t="s">
        <v>485</v>
      </c>
      <c r="D456" t="s">
        <v>31</v>
      </c>
      <c r="E456" t="s">
        <v>356</v>
      </c>
      <c r="F456" t="s">
        <v>558</v>
      </c>
      <c r="G456" t="s">
        <v>592</v>
      </c>
      <c r="H456" s="194">
        <v>0</v>
      </c>
      <c r="I456" s="194">
        <v>24000</v>
      </c>
      <c r="J456" s="194">
        <v>24000</v>
      </c>
      <c r="K456" s="194">
        <v>0</v>
      </c>
    </row>
    <row r="457" spans="1:11" x14ac:dyDescent="0.3">
      <c r="A457" t="s">
        <v>18</v>
      </c>
      <c r="B457" t="s">
        <v>21</v>
      </c>
      <c r="C457" t="s">
        <v>485</v>
      </c>
      <c r="D457" t="s">
        <v>31</v>
      </c>
      <c r="E457" t="s">
        <v>364</v>
      </c>
      <c r="F457" t="s">
        <v>558</v>
      </c>
      <c r="G457" t="s">
        <v>365</v>
      </c>
      <c r="H457" s="194">
        <v>0</v>
      </c>
      <c r="I457" s="194">
        <v>720000</v>
      </c>
      <c r="J457" s="194">
        <v>720000</v>
      </c>
      <c r="K457" s="194">
        <v>0</v>
      </c>
    </row>
    <row r="458" spans="1:11" x14ac:dyDescent="0.3">
      <c r="A458" t="s">
        <v>18</v>
      </c>
      <c r="B458" t="s">
        <v>21</v>
      </c>
      <c r="C458" t="s">
        <v>485</v>
      </c>
      <c r="D458" t="s">
        <v>31</v>
      </c>
      <c r="E458" t="s">
        <v>397</v>
      </c>
      <c r="F458" t="s">
        <v>558</v>
      </c>
      <c r="G458" t="s">
        <v>398</v>
      </c>
      <c r="H458" s="194">
        <v>2000</v>
      </c>
      <c r="I458" s="194">
        <v>24000</v>
      </c>
      <c r="J458" s="194">
        <v>24000</v>
      </c>
      <c r="K458" s="194">
        <v>2000</v>
      </c>
    </row>
    <row r="459" spans="1:11" x14ac:dyDescent="0.3">
      <c r="A459" t="s">
        <v>18</v>
      </c>
      <c r="B459" t="s">
        <v>21</v>
      </c>
      <c r="C459" t="s">
        <v>485</v>
      </c>
      <c r="D459" t="s">
        <v>31</v>
      </c>
      <c r="E459" t="s">
        <v>338</v>
      </c>
      <c r="F459" t="s">
        <v>558</v>
      </c>
      <c r="G459" t="s">
        <v>582</v>
      </c>
      <c r="H459" s="194">
        <v>26000</v>
      </c>
      <c r="I459" s="194">
        <v>24000</v>
      </c>
      <c r="J459" s="194">
        <v>2000</v>
      </c>
      <c r="K459" s="194">
        <v>48000</v>
      </c>
    </row>
    <row r="460" spans="1:11" x14ac:dyDescent="0.3">
      <c r="A460" t="s">
        <v>18</v>
      </c>
      <c r="B460" t="s">
        <v>21</v>
      </c>
      <c r="C460" t="s">
        <v>485</v>
      </c>
      <c r="D460" t="s">
        <v>31</v>
      </c>
      <c r="E460" t="s">
        <v>393</v>
      </c>
      <c r="F460" t="s">
        <v>558</v>
      </c>
      <c r="G460" t="s">
        <v>394</v>
      </c>
      <c r="H460" s="194">
        <v>0</v>
      </c>
      <c r="I460" s="194">
        <v>24000</v>
      </c>
      <c r="J460" s="194">
        <v>24000</v>
      </c>
      <c r="K460" s="194">
        <v>0</v>
      </c>
    </row>
    <row r="461" spans="1:11" x14ac:dyDescent="0.3">
      <c r="A461" t="s">
        <v>18</v>
      </c>
      <c r="B461" t="s">
        <v>21</v>
      </c>
      <c r="C461" t="s">
        <v>485</v>
      </c>
      <c r="D461" t="s">
        <v>31</v>
      </c>
      <c r="E461" t="s">
        <v>445</v>
      </c>
      <c r="F461" t="s">
        <v>558</v>
      </c>
      <c r="G461" t="s">
        <v>446</v>
      </c>
      <c r="H461" s="194">
        <v>0</v>
      </c>
      <c r="I461" s="194">
        <v>20000</v>
      </c>
      <c r="J461" s="194">
        <v>20000</v>
      </c>
      <c r="K461" s="194">
        <v>0</v>
      </c>
    </row>
    <row r="462" spans="1:11" x14ac:dyDescent="0.3">
      <c r="A462" t="s">
        <v>18</v>
      </c>
      <c r="B462" t="s">
        <v>21</v>
      </c>
      <c r="C462" t="s">
        <v>485</v>
      </c>
      <c r="D462" t="s">
        <v>31</v>
      </c>
      <c r="E462" t="s">
        <v>429</v>
      </c>
      <c r="F462" t="s">
        <v>558</v>
      </c>
      <c r="G462" t="s">
        <v>430</v>
      </c>
      <c r="H462" s="194">
        <v>4000</v>
      </c>
      <c r="I462" s="194">
        <v>24000</v>
      </c>
      <c r="J462" s="194">
        <v>24000</v>
      </c>
      <c r="K462" s="194">
        <v>4000</v>
      </c>
    </row>
    <row r="463" spans="1:11" x14ac:dyDescent="0.3">
      <c r="A463" t="s">
        <v>18</v>
      </c>
      <c r="B463" t="s">
        <v>21</v>
      </c>
      <c r="C463" t="s">
        <v>485</v>
      </c>
      <c r="D463" t="s">
        <v>31</v>
      </c>
      <c r="E463" t="s">
        <v>355</v>
      </c>
      <c r="F463" t="s">
        <v>558</v>
      </c>
      <c r="G463" t="s">
        <v>593</v>
      </c>
      <c r="H463" s="194">
        <v>0</v>
      </c>
      <c r="I463" s="194">
        <v>24000</v>
      </c>
      <c r="J463" s="194">
        <v>24000</v>
      </c>
      <c r="K463" s="194">
        <v>0</v>
      </c>
    </row>
    <row r="464" spans="1:11" x14ac:dyDescent="0.3">
      <c r="A464" t="s">
        <v>18</v>
      </c>
      <c r="B464" t="s">
        <v>21</v>
      </c>
      <c r="C464" t="s">
        <v>485</v>
      </c>
      <c r="D464" t="s">
        <v>31</v>
      </c>
      <c r="E464" t="s">
        <v>401</v>
      </c>
      <c r="F464" t="s">
        <v>558</v>
      </c>
      <c r="G464" t="s">
        <v>402</v>
      </c>
      <c r="H464" s="194">
        <v>0</v>
      </c>
      <c r="I464" s="194">
        <v>24000</v>
      </c>
      <c r="J464" s="194">
        <v>24000</v>
      </c>
      <c r="K464" s="194">
        <v>0</v>
      </c>
    </row>
    <row r="465" spans="1:11" x14ac:dyDescent="0.3">
      <c r="A465" t="s">
        <v>18</v>
      </c>
      <c r="B465" t="s">
        <v>21</v>
      </c>
      <c r="C465" t="s">
        <v>485</v>
      </c>
      <c r="D465" t="s">
        <v>31</v>
      </c>
      <c r="E465" t="s">
        <v>354</v>
      </c>
      <c r="F465" t="s">
        <v>558</v>
      </c>
      <c r="G465" t="s">
        <v>594</v>
      </c>
      <c r="H465" s="194">
        <v>0</v>
      </c>
      <c r="I465" s="194">
        <v>20000</v>
      </c>
      <c r="J465" s="194">
        <v>20000</v>
      </c>
      <c r="K465" s="194">
        <v>0</v>
      </c>
    </row>
    <row r="466" spans="1:11" x14ac:dyDescent="0.3">
      <c r="A466" t="s">
        <v>18</v>
      </c>
      <c r="B466" t="s">
        <v>21</v>
      </c>
      <c r="C466" t="s">
        <v>485</v>
      </c>
      <c r="D466" t="s">
        <v>31</v>
      </c>
      <c r="E466" t="s">
        <v>447</v>
      </c>
      <c r="F466" t="s">
        <v>558</v>
      </c>
      <c r="G466" t="s">
        <v>448</v>
      </c>
      <c r="H466" s="194">
        <v>0</v>
      </c>
      <c r="I466" s="194">
        <v>120000</v>
      </c>
      <c r="J466" s="194">
        <v>120000</v>
      </c>
      <c r="K466" s="194">
        <v>0</v>
      </c>
    </row>
    <row r="467" spans="1:11" x14ac:dyDescent="0.3">
      <c r="A467" t="s">
        <v>18</v>
      </c>
      <c r="B467" t="s">
        <v>21</v>
      </c>
      <c r="C467" t="s">
        <v>485</v>
      </c>
      <c r="D467" t="s">
        <v>31</v>
      </c>
      <c r="E467" t="s">
        <v>459</v>
      </c>
      <c r="F467" t="s">
        <v>558</v>
      </c>
      <c r="G467" t="s">
        <v>460</v>
      </c>
      <c r="H467" s="194">
        <v>0</v>
      </c>
      <c r="I467" s="194">
        <v>18000</v>
      </c>
      <c r="J467" s="194">
        <v>18000</v>
      </c>
      <c r="K467" s="194">
        <v>0</v>
      </c>
    </row>
    <row r="468" spans="1:11" x14ac:dyDescent="0.3">
      <c r="A468" t="s">
        <v>18</v>
      </c>
      <c r="B468" t="s">
        <v>21</v>
      </c>
      <c r="C468" t="s">
        <v>485</v>
      </c>
      <c r="D468" t="s">
        <v>31</v>
      </c>
      <c r="E468" t="s">
        <v>379</v>
      </c>
      <c r="F468" t="s">
        <v>558</v>
      </c>
      <c r="G468" t="s">
        <v>380</v>
      </c>
      <c r="H468" s="194">
        <v>18000</v>
      </c>
      <c r="I468" s="194">
        <v>24000</v>
      </c>
      <c r="J468" s="194">
        <v>12000</v>
      </c>
      <c r="K468" s="194">
        <v>30000</v>
      </c>
    </row>
    <row r="469" spans="1:11" x14ac:dyDescent="0.3">
      <c r="A469" t="s">
        <v>18</v>
      </c>
      <c r="B469" t="s">
        <v>21</v>
      </c>
      <c r="C469" t="s">
        <v>485</v>
      </c>
      <c r="D469" t="s">
        <v>31</v>
      </c>
      <c r="E469" t="s">
        <v>368</v>
      </c>
      <c r="F469" t="s">
        <v>558</v>
      </c>
      <c r="G469" t="s">
        <v>369</v>
      </c>
      <c r="H469" s="194">
        <v>0</v>
      </c>
      <c r="I469" s="194">
        <v>144000</v>
      </c>
      <c r="J469" s="194">
        <v>144000</v>
      </c>
      <c r="K469" s="194">
        <v>0</v>
      </c>
    </row>
    <row r="470" spans="1:11" x14ac:dyDescent="0.3">
      <c r="A470" t="s">
        <v>18</v>
      </c>
      <c r="B470" t="s">
        <v>21</v>
      </c>
      <c r="C470" t="s">
        <v>485</v>
      </c>
      <c r="D470" t="s">
        <v>31</v>
      </c>
      <c r="E470" t="s">
        <v>419</v>
      </c>
      <c r="F470" t="s">
        <v>558</v>
      </c>
      <c r="G470" t="s">
        <v>420</v>
      </c>
      <c r="H470" s="194">
        <v>73000</v>
      </c>
      <c r="I470" s="194">
        <v>24000</v>
      </c>
      <c r="J470" s="194">
        <v>0</v>
      </c>
      <c r="K470" s="194">
        <v>97000</v>
      </c>
    </row>
    <row r="471" spans="1:11" x14ac:dyDescent="0.3">
      <c r="A471" t="s">
        <v>18</v>
      </c>
      <c r="B471" t="s">
        <v>21</v>
      </c>
      <c r="C471" t="s">
        <v>485</v>
      </c>
      <c r="D471" t="s">
        <v>31</v>
      </c>
      <c r="E471" t="s">
        <v>413</v>
      </c>
      <c r="F471" t="s">
        <v>558</v>
      </c>
      <c r="G471" t="s">
        <v>414</v>
      </c>
      <c r="H471" s="194">
        <v>0</v>
      </c>
      <c r="I471" s="194">
        <v>601603</v>
      </c>
      <c r="J471" s="194">
        <v>601603</v>
      </c>
      <c r="K471" s="194">
        <v>0</v>
      </c>
    </row>
    <row r="472" spans="1:11" x14ac:dyDescent="0.3">
      <c r="A472" t="s">
        <v>18</v>
      </c>
      <c r="B472" t="s">
        <v>21</v>
      </c>
      <c r="C472" t="s">
        <v>485</v>
      </c>
      <c r="D472" t="s">
        <v>31</v>
      </c>
      <c r="E472" t="s">
        <v>339</v>
      </c>
      <c r="F472" t="s">
        <v>558</v>
      </c>
      <c r="G472" t="s">
        <v>583</v>
      </c>
      <c r="H472" s="194">
        <v>0</v>
      </c>
      <c r="I472" s="194">
        <v>24000</v>
      </c>
      <c r="J472" s="194">
        <v>24000</v>
      </c>
      <c r="K472" s="194">
        <v>0</v>
      </c>
    </row>
    <row r="473" spans="1:11" x14ac:dyDescent="0.3">
      <c r="A473" t="s">
        <v>18</v>
      </c>
      <c r="B473" t="s">
        <v>21</v>
      </c>
      <c r="C473" t="s">
        <v>485</v>
      </c>
      <c r="D473" t="s">
        <v>31</v>
      </c>
      <c r="E473" t="s">
        <v>366</v>
      </c>
      <c r="F473" t="s">
        <v>558</v>
      </c>
      <c r="G473" t="s">
        <v>367</v>
      </c>
      <c r="H473" s="194">
        <v>0</v>
      </c>
      <c r="I473" s="194">
        <v>24000</v>
      </c>
      <c r="J473" s="194">
        <v>24000</v>
      </c>
      <c r="K473" s="194">
        <v>0</v>
      </c>
    </row>
    <row r="474" spans="1:11" x14ac:dyDescent="0.3">
      <c r="A474" t="s">
        <v>18</v>
      </c>
      <c r="B474" t="s">
        <v>21</v>
      </c>
      <c r="C474" t="s">
        <v>485</v>
      </c>
      <c r="D474" t="s">
        <v>31</v>
      </c>
      <c r="E474" t="s">
        <v>370</v>
      </c>
      <c r="F474" t="s">
        <v>558</v>
      </c>
      <c r="G474" t="s">
        <v>371</v>
      </c>
      <c r="H474" s="194">
        <v>0</v>
      </c>
      <c r="I474" s="194">
        <v>624000</v>
      </c>
      <c r="J474" s="194">
        <v>624000</v>
      </c>
      <c r="K474" s="194">
        <v>0</v>
      </c>
    </row>
    <row r="475" spans="1:11" x14ac:dyDescent="0.3">
      <c r="A475" t="s">
        <v>18</v>
      </c>
      <c r="B475" t="s">
        <v>21</v>
      </c>
      <c r="C475" t="s">
        <v>485</v>
      </c>
      <c r="D475" t="s">
        <v>31</v>
      </c>
      <c r="E475" t="s">
        <v>387</v>
      </c>
      <c r="F475" t="s">
        <v>558</v>
      </c>
      <c r="G475" t="s">
        <v>388</v>
      </c>
      <c r="H475" s="194">
        <v>2000</v>
      </c>
      <c r="I475" s="194">
        <v>0</v>
      </c>
      <c r="J475" s="194">
        <v>0</v>
      </c>
      <c r="K475" s="194">
        <v>2000</v>
      </c>
    </row>
    <row r="476" spans="1:11" x14ac:dyDescent="0.3">
      <c r="A476" t="s">
        <v>18</v>
      </c>
      <c r="B476" t="s">
        <v>21</v>
      </c>
      <c r="C476" t="s">
        <v>485</v>
      </c>
      <c r="D476" t="s">
        <v>31</v>
      </c>
      <c r="E476" t="s">
        <v>275</v>
      </c>
      <c r="F476" t="s">
        <v>558</v>
      </c>
      <c r="G476" t="s">
        <v>563</v>
      </c>
      <c r="H476" s="194">
        <v>0</v>
      </c>
      <c r="I476" s="194">
        <v>24000</v>
      </c>
      <c r="J476" s="194">
        <v>24000</v>
      </c>
      <c r="K476" s="194">
        <v>0</v>
      </c>
    </row>
    <row r="477" spans="1:11" x14ac:dyDescent="0.3">
      <c r="A477" t="s">
        <v>18</v>
      </c>
      <c r="B477" t="s">
        <v>21</v>
      </c>
      <c r="C477" t="s">
        <v>485</v>
      </c>
      <c r="D477" t="s">
        <v>31</v>
      </c>
      <c r="E477" t="s">
        <v>276</v>
      </c>
      <c r="F477" t="s">
        <v>558</v>
      </c>
      <c r="G477" t="s">
        <v>277</v>
      </c>
      <c r="H477" s="194">
        <v>2000</v>
      </c>
      <c r="I477" s="194">
        <v>24000</v>
      </c>
      <c r="J477" s="194">
        <v>22000</v>
      </c>
      <c r="K477" s="194">
        <v>4000</v>
      </c>
    </row>
    <row r="478" spans="1:11" x14ac:dyDescent="0.3">
      <c r="A478" t="s">
        <v>18</v>
      </c>
      <c r="B478" t="s">
        <v>21</v>
      </c>
      <c r="C478" t="s">
        <v>485</v>
      </c>
      <c r="D478" t="s">
        <v>31</v>
      </c>
      <c r="E478" t="s">
        <v>340</v>
      </c>
      <c r="F478" t="s">
        <v>558</v>
      </c>
      <c r="G478" t="s">
        <v>584</v>
      </c>
      <c r="H478" s="194">
        <v>0</v>
      </c>
      <c r="I478" s="194">
        <v>624000</v>
      </c>
      <c r="J478" s="194">
        <v>624000</v>
      </c>
      <c r="K478" s="194">
        <v>0</v>
      </c>
    </row>
    <row r="479" spans="1:11" x14ac:dyDescent="0.3">
      <c r="A479" t="s">
        <v>18</v>
      </c>
      <c r="B479" t="s">
        <v>21</v>
      </c>
      <c r="C479" t="s">
        <v>485</v>
      </c>
      <c r="D479" t="s">
        <v>31</v>
      </c>
      <c r="E479" t="s">
        <v>631</v>
      </c>
      <c r="F479" t="s">
        <v>558</v>
      </c>
      <c r="G479" t="s">
        <v>632</v>
      </c>
      <c r="H479" s="194">
        <v>0</v>
      </c>
      <c r="I479" s="194">
        <v>110000</v>
      </c>
      <c r="J479" s="194">
        <v>110000</v>
      </c>
      <c r="K479" s="194">
        <v>0</v>
      </c>
    </row>
    <row r="480" spans="1:11" x14ac:dyDescent="0.3">
      <c r="A480" t="s">
        <v>18</v>
      </c>
      <c r="B480" t="s">
        <v>21</v>
      </c>
      <c r="C480" t="s">
        <v>485</v>
      </c>
      <c r="D480" t="s">
        <v>31</v>
      </c>
      <c r="E480" t="s">
        <v>633</v>
      </c>
      <c r="F480" t="s">
        <v>558</v>
      </c>
      <c r="G480" t="s">
        <v>634</v>
      </c>
      <c r="H480" s="194">
        <v>0</v>
      </c>
      <c r="I480" s="194">
        <v>6000</v>
      </c>
      <c r="J480" s="194">
        <v>6000</v>
      </c>
      <c r="K480" s="194">
        <v>0</v>
      </c>
    </row>
    <row r="481" spans="1:11" x14ac:dyDescent="0.3">
      <c r="A481" t="s">
        <v>18</v>
      </c>
      <c r="B481" t="s">
        <v>21</v>
      </c>
      <c r="C481" t="s">
        <v>485</v>
      </c>
      <c r="D481" t="s">
        <v>31</v>
      </c>
      <c r="E481" t="s">
        <v>341</v>
      </c>
      <c r="F481" t="s">
        <v>558</v>
      </c>
      <c r="G481" t="s">
        <v>570</v>
      </c>
      <c r="H481" s="194">
        <v>0</v>
      </c>
      <c r="I481" s="194">
        <v>24000</v>
      </c>
      <c r="J481" s="194">
        <v>24000</v>
      </c>
      <c r="K481" s="194">
        <v>0</v>
      </c>
    </row>
    <row r="482" spans="1:11" x14ac:dyDescent="0.3">
      <c r="A482" t="s">
        <v>18</v>
      </c>
      <c r="B482" t="s">
        <v>21</v>
      </c>
      <c r="C482" t="s">
        <v>485</v>
      </c>
      <c r="D482" t="s">
        <v>31</v>
      </c>
      <c r="E482" t="s">
        <v>385</v>
      </c>
      <c r="F482" t="s">
        <v>558</v>
      </c>
      <c r="G482" t="s">
        <v>386</v>
      </c>
      <c r="H482" s="194">
        <v>0</v>
      </c>
      <c r="I482" s="194">
        <v>24000</v>
      </c>
      <c r="J482" s="194">
        <v>24000</v>
      </c>
      <c r="K482" s="194">
        <v>0</v>
      </c>
    </row>
    <row r="483" spans="1:11" x14ac:dyDescent="0.3">
      <c r="A483" t="s">
        <v>18</v>
      </c>
      <c r="B483" t="s">
        <v>21</v>
      </c>
      <c r="C483" t="s">
        <v>485</v>
      </c>
      <c r="D483" t="s">
        <v>31</v>
      </c>
      <c r="E483" t="s">
        <v>342</v>
      </c>
      <c r="F483" t="s">
        <v>558</v>
      </c>
      <c r="G483" t="s">
        <v>572</v>
      </c>
      <c r="H483" s="194">
        <v>0</v>
      </c>
      <c r="I483" s="194">
        <v>24000</v>
      </c>
      <c r="J483" s="194">
        <v>24000</v>
      </c>
      <c r="K483" s="194">
        <v>0</v>
      </c>
    </row>
    <row r="484" spans="1:11" x14ac:dyDescent="0.3">
      <c r="A484" t="s">
        <v>18</v>
      </c>
      <c r="B484" t="s">
        <v>21</v>
      </c>
      <c r="C484" t="s">
        <v>485</v>
      </c>
      <c r="D484" t="s">
        <v>31</v>
      </c>
      <c r="E484" t="s">
        <v>362</v>
      </c>
      <c r="F484" t="s">
        <v>558</v>
      </c>
      <c r="G484" t="s">
        <v>586</v>
      </c>
      <c r="H484" s="194">
        <v>2000</v>
      </c>
      <c r="I484" s="194">
        <v>0</v>
      </c>
      <c r="J484" s="194">
        <v>0</v>
      </c>
      <c r="K484" s="194">
        <v>2000</v>
      </c>
    </row>
    <row r="485" spans="1:11" x14ac:dyDescent="0.3">
      <c r="A485" t="s">
        <v>18</v>
      </c>
      <c r="B485" t="s">
        <v>21</v>
      </c>
      <c r="C485" t="s">
        <v>485</v>
      </c>
      <c r="D485" t="s">
        <v>31</v>
      </c>
      <c r="E485" t="s">
        <v>457</v>
      </c>
      <c r="F485" t="s">
        <v>558</v>
      </c>
      <c r="G485" t="s">
        <v>458</v>
      </c>
      <c r="H485" s="194">
        <v>0</v>
      </c>
      <c r="I485" s="194">
        <v>20000</v>
      </c>
      <c r="J485" s="194">
        <v>8000</v>
      </c>
      <c r="K485" s="194">
        <v>12000</v>
      </c>
    </row>
    <row r="486" spans="1:11" x14ac:dyDescent="0.3">
      <c r="A486" t="s">
        <v>18</v>
      </c>
      <c r="B486" t="s">
        <v>21</v>
      </c>
      <c r="C486" t="s">
        <v>485</v>
      </c>
      <c r="D486" t="s">
        <v>31</v>
      </c>
      <c r="E486" t="s">
        <v>334</v>
      </c>
      <c r="F486" t="s">
        <v>558</v>
      </c>
      <c r="G486" t="s">
        <v>564</v>
      </c>
      <c r="H486" s="194">
        <v>0</v>
      </c>
      <c r="I486" s="194">
        <v>24000</v>
      </c>
      <c r="J486" s="194">
        <v>24000</v>
      </c>
      <c r="K486" s="194">
        <v>0</v>
      </c>
    </row>
    <row r="487" spans="1:11" x14ac:dyDescent="0.3">
      <c r="A487" t="s">
        <v>18</v>
      </c>
      <c r="B487" t="s">
        <v>21</v>
      </c>
      <c r="C487" t="s">
        <v>485</v>
      </c>
      <c r="D487" t="s">
        <v>31</v>
      </c>
      <c r="E487" t="s">
        <v>465</v>
      </c>
      <c r="F487" t="s">
        <v>558</v>
      </c>
      <c r="G487" t="s">
        <v>466</v>
      </c>
      <c r="H487" s="194">
        <v>0</v>
      </c>
      <c r="I487" s="194">
        <v>416000</v>
      </c>
      <c r="J487" s="194">
        <v>52000</v>
      </c>
      <c r="K487" s="194">
        <v>364000</v>
      </c>
    </row>
    <row r="488" spans="1:11" x14ac:dyDescent="0.3">
      <c r="A488" t="s">
        <v>18</v>
      </c>
      <c r="B488" t="s">
        <v>21</v>
      </c>
      <c r="C488" t="s">
        <v>485</v>
      </c>
      <c r="D488" t="s">
        <v>31</v>
      </c>
      <c r="E488" t="s">
        <v>363</v>
      </c>
      <c r="F488" t="s">
        <v>558</v>
      </c>
      <c r="G488" t="s">
        <v>588</v>
      </c>
      <c r="H488" s="194">
        <v>0</v>
      </c>
      <c r="I488" s="194">
        <v>24000</v>
      </c>
      <c r="J488" s="194">
        <v>24000</v>
      </c>
      <c r="K488" s="194">
        <v>0</v>
      </c>
    </row>
    <row r="489" spans="1:11" x14ac:dyDescent="0.3">
      <c r="A489" t="s">
        <v>18</v>
      </c>
      <c r="B489" t="s">
        <v>21</v>
      </c>
      <c r="C489" t="s">
        <v>485</v>
      </c>
      <c r="D489" t="s">
        <v>31</v>
      </c>
      <c r="E489" t="s">
        <v>453</v>
      </c>
      <c r="F489" t="s">
        <v>558</v>
      </c>
      <c r="G489" t="s">
        <v>454</v>
      </c>
      <c r="H489" s="194">
        <v>0</v>
      </c>
      <c r="I489" s="194">
        <v>520000</v>
      </c>
      <c r="J489" s="194">
        <v>104000</v>
      </c>
      <c r="K489" s="194">
        <v>416000</v>
      </c>
    </row>
    <row r="490" spans="1:11" x14ac:dyDescent="0.3">
      <c r="A490" t="s">
        <v>18</v>
      </c>
      <c r="B490" t="s">
        <v>21</v>
      </c>
      <c r="C490" t="s">
        <v>485</v>
      </c>
      <c r="D490" t="s">
        <v>31</v>
      </c>
      <c r="E490" t="s">
        <v>333</v>
      </c>
      <c r="F490" t="s">
        <v>558</v>
      </c>
      <c r="G490" t="s">
        <v>565</v>
      </c>
      <c r="H490" s="194">
        <v>0</v>
      </c>
      <c r="I490" s="194">
        <v>24000</v>
      </c>
      <c r="J490" s="194">
        <v>24000</v>
      </c>
      <c r="K490" s="194">
        <v>0</v>
      </c>
    </row>
    <row r="491" spans="1:11" x14ac:dyDescent="0.3">
      <c r="A491" t="s">
        <v>18</v>
      </c>
      <c r="B491" t="s">
        <v>21</v>
      </c>
      <c r="C491" t="s">
        <v>485</v>
      </c>
      <c r="D491" t="s">
        <v>31</v>
      </c>
      <c r="E491" t="s">
        <v>343</v>
      </c>
      <c r="F491" t="s">
        <v>558</v>
      </c>
      <c r="G491" t="s">
        <v>573</v>
      </c>
      <c r="H491" s="194">
        <v>2000</v>
      </c>
      <c r="I491" s="194">
        <v>24000</v>
      </c>
      <c r="J491" s="194">
        <v>24000</v>
      </c>
      <c r="K491" s="194">
        <v>2000</v>
      </c>
    </row>
    <row r="492" spans="1:11" x14ac:dyDescent="0.3">
      <c r="A492" t="s">
        <v>18</v>
      </c>
      <c r="B492" t="s">
        <v>21</v>
      </c>
      <c r="C492" t="s">
        <v>485</v>
      </c>
      <c r="D492" t="s">
        <v>31</v>
      </c>
      <c r="E492" t="s">
        <v>326</v>
      </c>
      <c r="F492" t="s">
        <v>558</v>
      </c>
      <c r="G492" t="s">
        <v>327</v>
      </c>
      <c r="H492" s="194">
        <v>0</v>
      </c>
      <c r="I492" s="194">
        <v>24000</v>
      </c>
      <c r="J492" s="194">
        <v>24000</v>
      </c>
      <c r="K492" s="194">
        <v>0</v>
      </c>
    </row>
    <row r="493" spans="1:11" x14ac:dyDescent="0.3">
      <c r="A493" t="s">
        <v>18</v>
      </c>
      <c r="B493" t="s">
        <v>21</v>
      </c>
      <c r="C493" t="s">
        <v>486</v>
      </c>
      <c r="D493" t="s">
        <v>32</v>
      </c>
      <c r="E493" t="s">
        <v>317</v>
      </c>
      <c r="F493" t="s">
        <v>558</v>
      </c>
      <c r="G493" t="s">
        <v>318</v>
      </c>
      <c r="H493" s="194">
        <v>17969</v>
      </c>
      <c r="I493" s="194">
        <v>0</v>
      </c>
      <c r="J493" s="194">
        <v>0</v>
      </c>
      <c r="K493" s="194">
        <v>17969</v>
      </c>
    </row>
    <row r="494" spans="1:11" x14ac:dyDescent="0.3">
      <c r="A494" t="s">
        <v>18</v>
      </c>
      <c r="B494" t="s">
        <v>21</v>
      </c>
      <c r="C494" t="s">
        <v>486</v>
      </c>
      <c r="D494" t="s">
        <v>32</v>
      </c>
      <c r="E494" t="s">
        <v>321</v>
      </c>
      <c r="F494" t="s">
        <v>558</v>
      </c>
      <c r="G494" t="s">
        <v>322</v>
      </c>
      <c r="H494" s="194">
        <v>6990</v>
      </c>
      <c r="I494" s="194">
        <v>0</v>
      </c>
      <c r="J494" s="194">
        <v>0</v>
      </c>
      <c r="K494" s="194">
        <v>6990</v>
      </c>
    </row>
    <row r="495" spans="1:11" x14ac:dyDescent="0.3">
      <c r="A495" t="s">
        <v>18</v>
      </c>
      <c r="B495" t="s">
        <v>21</v>
      </c>
      <c r="C495" t="s">
        <v>486</v>
      </c>
      <c r="D495" t="s">
        <v>32</v>
      </c>
      <c r="E495" t="s">
        <v>320</v>
      </c>
      <c r="F495" t="s">
        <v>558</v>
      </c>
      <c r="G495" t="s">
        <v>562</v>
      </c>
      <c r="H495" s="194">
        <v>8167</v>
      </c>
      <c r="I495" s="194">
        <v>0</v>
      </c>
      <c r="J495" s="194">
        <v>0</v>
      </c>
      <c r="K495" s="194">
        <v>8167</v>
      </c>
    </row>
    <row r="496" spans="1:11" x14ac:dyDescent="0.3">
      <c r="A496" t="s">
        <v>18</v>
      </c>
      <c r="B496" t="s">
        <v>21</v>
      </c>
      <c r="C496" t="s">
        <v>486</v>
      </c>
      <c r="D496" t="s">
        <v>32</v>
      </c>
      <c r="E496" t="s">
        <v>275</v>
      </c>
      <c r="F496" t="s">
        <v>558</v>
      </c>
      <c r="G496" t="s">
        <v>563</v>
      </c>
      <c r="H496" s="194">
        <v>4042</v>
      </c>
      <c r="I496" s="194">
        <v>0</v>
      </c>
      <c r="J496" s="194">
        <v>4042</v>
      </c>
      <c r="K496" s="194">
        <v>0</v>
      </c>
    </row>
    <row r="497" spans="1:11" x14ac:dyDescent="0.3">
      <c r="A497" t="s">
        <v>18</v>
      </c>
      <c r="B497" t="s">
        <v>21</v>
      </c>
      <c r="C497" t="s">
        <v>487</v>
      </c>
      <c r="D497" t="s">
        <v>33</v>
      </c>
      <c r="E497" t="s">
        <v>349</v>
      </c>
      <c r="F497" t="s">
        <v>558</v>
      </c>
      <c r="G497" t="s">
        <v>574</v>
      </c>
      <c r="H497" s="194">
        <v>13312</v>
      </c>
      <c r="I497" s="194">
        <v>0</v>
      </c>
      <c r="J497" s="194">
        <v>0</v>
      </c>
      <c r="K497" s="194">
        <v>13312</v>
      </c>
    </row>
    <row r="498" spans="1:11" x14ac:dyDescent="0.3">
      <c r="A498" t="s">
        <v>18</v>
      </c>
      <c r="B498" t="s">
        <v>21</v>
      </c>
      <c r="C498" t="s">
        <v>487</v>
      </c>
      <c r="D498" t="s">
        <v>33</v>
      </c>
      <c r="E498" t="s">
        <v>290</v>
      </c>
      <c r="F498" t="s">
        <v>558</v>
      </c>
      <c r="G498" t="s">
        <v>591</v>
      </c>
      <c r="H498" s="194">
        <v>757197</v>
      </c>
      <c r="I498" s="194">
        <v>4500000</v>
      </c>
      <c r="J498" s="194">
        <v>1353797</v>
      </c>
      <c r="K498" s="194">
        <v>3903400</v>
      </c>
    </row>
    <row r="499" spans="1:11" x14ac:dyDescent="0.3">
      <c r="A499" t="s">
        <v>18</v>
      </c>
      <c r="B499" t="s">
        <v>21</v>
      </c>
      <c r="C499" t="s">
        <v>487</v>
      </c>
      <c r="D499" t="s">
        <v>33</v>
      </c>
      <c r="E499" t="s">
        <v>389</v>
      </c>
      <c r="F499" t="s">
        <v>558</v>
      </c>
      <c r="G499" t="s">
        <v>390</v>
      </c>
      <c r="H499" s="194">
        <v>1524004</v>
      </c>
      <c r="I499" s="194">
        <v>0</v>
      </c>
      <c r="J499" s="194">
        <v>296213</v>
      </c>
      <c r="K499" s="194">
        <v>1227791</v>
      </c>
    </row>
    <row r="500" spans="1:11" x14ac:dyDescent="0.3">
      <c r="A500" t="s">
        <v>18</v>
      </c>
      <c r="B500" t="s">
        <v>21</v>
      </c>
      <c r="C500" t="s">
        <v>487</v>
      </c>
      <c r="D500" t="s">
        <v>33</v>
      </c>
      <c r="E500" t="s">
        <v>271</v>
      </c>
      <c r="F500" t="s">
        <v>558</v>
      </c>
      <c r="G500" t="s">
        <v>559</v>
      </c>
      <c r="H500" s="194">
        <v>2412958</v>
      </c>
      <c r="I500" s="194">
        <v>1600000</v>
      </c>
      <c r="J500" s="194">
        <v>3434139</v>
      </c>
      <c r="K500" s="194">
        <v>578819</v>
      </c>
    </row>
    <row r="501" spans="1:11" x14ac:dyDescent="0.3">
      <c r="A501" t="s">
        <v>18</v>
      </c>
      <c r="B501" t="s">
        <v>21</v>
      </c>
      <c r="C501" t="s">
        <v>487</v>
      </c>
      <c r="D501" t="s">
        <v>33</v>
      </c>
      <c r="E501" t="s">
        <v>328</v>
      </c>
      <c r="F501" t="s">
        <v>558</v>
      </c>
      <c r="G501" t="s">
        <v>568</v>
      </c>
      <c r="H501" s="194">
        <v>0</v>
      </c>
      <c r="I501" s="194">
        <v>8000000</v>
      </c>
      <c r="J501" s="194">
        <v>1339079</v>
      </c>
      <c r="K501" s="194">
        <v>6660921</v>
      </c>
    </row>
    <row r="502" spans="1:11" x14ac:dyDescent="0.3">
      <c r="A502" t="s">
        <v>18</v>
      </c>
      <c r="B502" t="s">
        <v>21</v>
      </c>
      <c r="C502" t="s">
        <v>487</v>
      </c>
      <c r="D502" t="s">
        <v>33</v>
      </c>
      <c r="E502" t="s">
        <v>317</v>
      </c>
      <c r="F502" t="s">
        <v>558</v>
      </c>
      <c r="G502" t="s">
        <v>318</v>
      </c>
      <c r="H502" s="194">
        <v>401453</v>
      </c>
      <c r="I502" s="194">
        <v>0</v>
      </c>
      <c r="J502" s="194">
        <v>0</v>
      </c>
      <c r="K502" s="194">
        <v>401453</v>
      </c>
    </row>
    <row r="503" spans="1:11" x14ac:dyDescent="0.3">
      <c r="A503" t="s">
        <v>18</v>
      </c>
      <c r="B503" t="s">
        <v>21</v>
      </c>
      <c r="C503" t="s">
        <v>487</v>
      </c>
      <c r="D503" t="s">
        <v>33</v>
      </c>
      <c r="E503" t="s">
        <v>411</v>
      </c>
      <c r="F503" t="s">
        <v>558</v>
      </c>
      <c r="G503" t="s">
        <v>412</v>
      </c>
      <c r="H503" s="194">
        <v>166649</v>
      </c>
      <c r="I503" s="194">
        <v>12107954</v>
      </c>
      <c r="J503" s="194">
        <v>6776710</v>
      </c>
      <c r="K503" s="194">
        <v>5497893</v>
      </c>
    </row>
    <row r="504" spans="1:11" x14ac:dyDescent="0.3">
      <c r="A504" t="s">
        <v>18</v>
      </c>
      <c r="B504" t="s">
        <v>21</v>
      </c>
      <c r="C504" t="s">
        <v>487</v>
      </c>
      <c r="D504" t="s">
        <v>33</v>
      </c>
      <c r="E504" t="s">
        <v>285</v>
      </c>
      <c r="F504" t="s">
        <v>558</v>
      </c>
      <c r="G504" t="s">
        <v>286</v>
      </c>
      <c r="H504" s="194">
        <v>6280653</v>
      </c>
      <c r="I504" s="194">
        <v>4794409</v>
      </c>
      <c r="J504" s="194">
        <v>3772369</v>
      </c>
      <c r="K504" s="194">
        <v>7302693</v>
      </c>
    </row>
    <row r="505" spans="1:11" x14ac:dyDescent="0.3">
      <c r="A505" t="s">
        <v>18</v>
      </c>
      <c r="B505" t="s">
        <v>21</v>
      </c>
      <c r="C505" t="s">
        <v>487</v>
      </c>
      <c r="D505" t="s">
        <v>33</v>
      </c>
      <c r="E505" t="s">
        <v>329</v>
      </c>
      <c r="F505" t="s">
        <v>558</v>
      </c>
      <c r="G505" t="s">
        <v>569</v>
      </c>
      <c r="H505" s="194">
        <v>1261870</v>
      </c>
      <c r="I505" s="194">
        <v>6000000</v>
      </c>
      <c r="J505" s="194">
        <v>1344587</v>
      </c>
      <c r="K505" s="194">
        <v>5917283</v>
      </c>
    </row>
    <row r="506" spans="1:11" x14ac:dyDescent="0.3">
      <c r="A506" t="s">
        <v>18</v>
      </c>
      <c r="B506" t="s">
        <v>21</v>
      </c>
      <c r="C506" t="s">
        <v>487</v>
      </c>
      <c r="D506" t="s">
        <v>33</v>
      </c>
      <c r="E506" t="s">
        <v>330</v>
      </c>
      <c r="F506" t="s">
        <v>558</v>
      </c>
      <c r="G506" t="s">
        <v>571</v>
      </c>
      <c r="H506" s="194">
        <v>1229315</v>
      </c>
      <c r="I506" s="194">
        <v>0</v>
      </c>
      <c r="J506" s="194">
        <v>943568</v>
      </c>
      <c r="K506" s="194">
        <v>285747</v>
      </c>
    </row>
    <row r="507" spans="1:11" x14ac:dyDescent="0.3">
      <c r="A507" t="s">
        <v>18</v>
      </c>
      <c r="B507" t="s">
        <v>21</v>
      </c>
      <c r="C507" t="s">
        <v>487</v>
      </c>
      <c r="D507" t="s">
        <v>33</v>
      </c>
      <c r="E507" t="s">
        <v>279</v>
      </c>
      <c r="F507" t="s">
        <v>558</v>
      </c>
      <c r="G507" t="s">
        <v>280</v>
      </c>
      <c r="H507" s="194">
        <v>5261338</v>
      </c>
      <c r="I507" s="194">
        <v>0</v>
      </c>
      <c r="J507" s="194">
        <v>681918</v>
      </c>
      <c r="K507" s="194">
        <v>4579420</v>
      </c>
    </row>
    <row r="508" spans="1:11" x14ac:dyDescent="0.3">
      <c r="A508" t="s">
        <v>18</v>
      </c>
      <c r="B508" t="s">
        <v>21</v>
      </c>
      <c r="C508" t="s">
        <v>487</v>
      </c>
      <c r="D508" t="s">
        <v>33</v>
      </c>
      <c r="E508" t="s">
        <v>433</v>
      </c>
      <c r="F508" t="s">
        <v>558</v>
      </c>
      <c r="G508" t="s">
        <v>434</v>
      </c>
      <c r="H508" s="194">
        <v>2239205</v>
      </c>
      <c r="I508" s="194">
        <v>0</v>
      </c>
      <c r="J508" s="194">
        <v>274292</v>
      </c>
      <c r="K508" s="194">
        <v>1964913</v>
      </c>
    </row>
    <row r="509" spans="1:11" x14ac:dyDescent="0.3">
      <c r="A509" t="s">
        <v>18</v>
      </c>
      <c r="B509" t="s">
        <v>21</v>
      </c>
      <c r="C509" t="s">
        <v>487</v>
      </c>
      <c r="D509" t="s">
        <v>33</v>
      </c>
      <c r="E509" t="s">
        <v>319</v>
      </c>
      <c r="F509" t="s">
        <v>558</v>
      </c>
      <c r="G509" t="s">
        <v>561</v>
      </c>
      <c r="H509" s="194">
        <v>600000</v>
      </c>
      <c r="I509" s="194">
        <v>4000000</v>
      </c>
      <c r="J509" s="194">
        <v>1771592</v>
      </c>
      <c r="K509" s="194">
        <v>2828408</v>
      </c>
    </row>
    <row r="510" spans="1:11" x14ac:dyDescent="0.3">
      <c r="A510" t="s">
        <v>18</v>
      </c>
      <c r="B510" t="s">
        <v>21</v>
      </c>
      <c r="C510" t="s">
        <v>487</v>
      </c>
      <c r="D510" t="s">
        <v>33</v>
      </c>
      <c r="E510" t="s">
        <v>321</v>
      </c>
      <c r="F510" t="s">
        <v>558</v>
      </c>
      <c r="G510" t="s">
        <v>322</v>
      </c>
      <c r="H510" s="194">
        <v>236302</v>
      </c>
      <c r="I510" s="194">
        <v>0</v>
      </c>
      <c r="J510" s="194">
        <v>0</v>
      </c>
      <c r="K510" s="194">
        <v>236302</v>
      </c>
    </row>
    <row r="511" spans="1:11" x14ac:dyDescent="0.3">
      <c r="A511" t="s">
        <v>18</v>
      </c>
      <c r="B511" t="s">
        <v>21</v>
      </c>
      <c r="C511" t="s">
        <v>487</v>
      </c>
      <c r="D511" t="s">
        <v>33</v>
      </c>
      <c r="E511" t="s">
        <v>374</v>
      </c>
      <c r="F511" t="s">
        <v>558</v>
      </c>
      <c r="G511" t="s">
        <v>375</v>
      </c>
      <c r="H511" s="194">
        <v>0</v>
      </c>
      <c r="I511" s="194">
        <v>6000000</v>
      </c>
      <c r="J511" s="194">
        <v>732166</v>
      </c>
      <c r="K511" s="194">
        <v>5267834</v>
      </c>
    </row>
    <row r="512" spans="1:11" x14ac:dyDescent="0.3">
      <c r="A512" t="s">
        <v>18</v>
      </c>
      <c r="B512" t="s">
        <v>21</v>
      </c>
      <c r="C512" t="s">
        <v>487</v>
      </c>
      <c r="D512" t="s">
        <v>33</v>
      </c>
      <c r="E512" t="s">
        <v>311</v>
      </c>
      <c r="F512" t="s">
        <v>558</v>
      </c>
      <c r="G512" t="s">
        <v>578</v>
      </c>
      <c r="H512" s="194">
        <v>1649315</v>
      </c>
      <c r="I512" s="194">
        <v>0</v>
      </c>
      <c r="J512" s="194">
        <v>1425797</v>
      </c>
      <c r="K512" s="194">
        <v>223518</v>
      </c>
    </row>
    <row r="513" spans="1:11" x14ac:dyDescent="0.3">
      <c r="A513" t="s">
        <v>18</v>
      </c>
      <c r="B513" t="s">
        <v>21</v>
      </c>
      <c r="C513" t="s">
        <v>487</v>
      </c>
      <c r="D513" t="s">
        <v>33</v>
      </c>
      <c r="E513" t="s">
        <v>337</v>
      </c>
      <c r="F513" t="s">
        <v>558</v>
      </c>
      <c r="G513" t="s">
        <v>581</v>
      </c>
      <c r="H513" s="194">
        <v>1030491</v>
      </c>
      <c r="I513" s="194">
        <v>0</v>
      </c>
      <c r="J513" s="194">
        <v>766798</v>
      </c>
      <c r="K513" s="194">
        <v>263693</v>
      </c>
    </row>
    <row r="514" spans="1:11" x14ac:dyDescent="0.3">
      <c r="A514" t="s">
        <v>18</v>
      </c>
      <c r="B514" t="s">
        <v>21</v>
      </c>
      <c r="C514" t="s">
        <v>487</v>
      </c>
      <c r="D514" t="s">
        <v>33</v>
      </c>
      <c r="E514" t="s">
        <v>376</v>
      </c>
      <c r="F514" t="s">
        <v>558</v>
      </c>
      <c r="G514" t="s">
        <v>377</v>
      </c>
      <c r="H514" s="194">
        <v>0</v>
      </c>
      <c r="I514" s="194">
        <v>4000000</v>
      </c>
      <c r="J514" s="194">
        <v>439622</v>
      </c>
      <c r="K514" s="194">
        <v>3560378</v>
      </c>
    </row>
    <row r="515" spans="1:11" x14ac:dyDescent="0.3">
      <c r="A515" t="s">
        <v>18</v>
      </c>
      <c r="B515" t="s">
        <v>21</v>
      </c>
      <c r="C515" t="s">
        <v>487</v>
      </c>
      <c r="D515" t="s">
        <v>33</v>
      </c>
      <c r="E515" t="s">
        <v>439</v>
      </c>
      <c r="F515" t="s">
        <v>558</v>
      </c>
      <c r="G515" t="s">
        <v>440</v>
      </c>
      <c r="H515" s="194">
        <v>0</v>
      </c>
      <c r="I515" s="194">
        <v>1500000</v>
      </c>
      <c r="J515" s="194">
        <v>1362420</v>
      </c>
      <c r="K515" s="194">
        <v>137580</v>
      </c>
    </row>
    <row r="516" spans="1:11" x14ac:dyDescent="0.3">
      <c r="A516" t="s">
        <v>18</v>
      </c>
      <c r="B516" t="s">
        <v>21</v>
      </c>
      <c r="C516" t="s">
        <v>487</v>
      </c>
      <c r="D516" t="s">
        <v>33</v>
      </c>
      <c r="E516" t="s">
        <v>323</v>
      </c>
      <c r="F516" t="s">
        <v>558</v>
      </c>
      <c r="G516" t="s">
        <v>324</v>
      </c>
      <c r="H516" s="194">
        <v>0</v>
      </c>
      <c r="I516" s="194">
        <v>3000000</v>
      </c>
      <c r="J516" s="194">
        <v>671452</v>
      </c>
      <c r="K516" s="194">
        <v>2328548</v>
      </c>
    </row>
    <row r="517" spans="1:11" x14ac:dyDescent="0.3">
      <c r="A517" t="s">
        <v>18</v>
      </c>
      <c r="B517" t="s">
        <v>21</v>
      </c>
      <c r="C517" t="s">
        <v>487</v>
      </c>
      <c r="D517" t="s">
        <v>33</v>
      </c>
      <c r="E517" t="s">
        <v>273</v>
      </c>
      <c r="F517" t="s">
        <v>558</v>
      </c>
      <c r="G517" t="s">
        <v>274</v>
      </c>
      <c r="H517" s="194">
        <v>5739713</v>
      </c>
      <c r="I517" s="194">
        <v>12371385</v>
      </c>
      <c r="J517" s="194">
        <v>6834460</v>
      </c>
      <c r="K517" s="194">
        <v>11276638</v>
      </c>
    </row>
    <row r="518" spans="1:11" x14ac:dyDescent="0.3">
      <c r="A518" t="s">
        <v>18</v>
      </c>
      <c r="B518" t="s">
        <v>21</v>
      </c>
      <c r="C518" t="s">
        <v>487</v>
      </c>
      <c r="D518" t="s">
        <v>33</v>
      </c>
      <c r="E518" t="s">
        <v>287</v>
      </c>
      <c r="F518" t="s">
        <v>558</v>
      </c>
      <c r="G518" t="s">
        <v>587</v>
      </c>
      <c r="H518" s="194">
        <v>4563252</v>
      </c>
      <c r="I518" s="194">
        <v>0</v>
      </c>
      <c r="J518" s="194">
        <v>3547583</v>
      </c>
      <c r="K518" s="194">
        <v>1015669</v>
      </c>
    </row>
    <row r="519" spans="1:11" x14ac:dyDescent="0.3">
      <c r="A519" t="s">
        <v>18</v>
      </c>
      <c r="B519" t="s">
        <v>21</v>
      </c>
      <c r="C519" t="s">
        <v>487</v>
      </c>
      <c r="D519" t="s">
        <v>33</v>
      </c>
      <c r="E519" t="s">
        <v>320</v>
      </c>
      <c r="F519" t="s">
        <v>558</v>
      </c>
      <c r="G519" t="s">
        <v>562</v>
      </c>
      <c r="H519" s="194">
        <v>21833</v>
      </c>
      <c r="I519" s="194">
        <v>0</v>
      </c>
      <c r="J519" s="194">
        <v>0</v>
      </c>
      <c r="K519" s="194">
        <v>21833</v>
      </c>
    </row>
    <row r="520" spans="1:11" x14ac:dyDescent="0.3">
      <c r="A520" t="s">
        <v>18</v>
      </c>
      <c r="B520" t="s">
        <v>21</v>
      </c>
      <c r="C520" t="s">
        <v>487</v>
      </c>
      <c r="D520" t="s">
        <v>33</v>
      </c>
      <c r="E520" t="s">
        <v>303</v>
      </c>
      <c r="F520" t="s">
        <v>558</v>
      </c>
      <c r="G520" t="s">
        <v>304</v>
      </c>
      <c r="H520" s="194">
        <v>700000</v>
      </c>
      <c r="I520" s="194">
        <v>2753651</v>
      </c>
      <c r="J520" s="194">
        <v>1641403</v>
      </c>
      <c r="K520" s="194">
        <v>1812248</v>
      </c>
    </row>
    <row r="521" spans="1:11" x14ac:dyDescent="0.3">
      <c r="A521" t="s">
        <v>18</v>
      </c>
      <c r="B521" t="s">
        <v>21</v>
      </c>
      <c r="C521" t="s">
        <v>487</v>
      </c>
      <c r="D521" t="s">
        <v>33</v>
      </c>
      <c r="E521" t="s">
        <v>397</v>
      </c>
      <c r="F521" t="s">
        <v>558</v>
      </c>
      <c r="G521" t="s">
        <v>398</v>
      </c>
      <c r="H521" s="194">
        <v>0</v>
      </c>
      <c r="I521" s="194">
        <v>8000000</v>
      </c>
      <c r="J521" s="194">
        <v>0</v>
      </c>
      <c r="K521" s="194">
        <v>8000000</v>
      </c>
    </row>
    <row r="522" spans="1:11" x14ac:dyDescent="0.3">
      <c r="A522" t="s">
        <v>18</v>
      </c>
      <c r="B522" t="s">
        <v>21</v>
      </c>
      <c r="C522" t="s">
        <v>487</v>
      </c>
      <c r="D522" t="s">
        <v>33</v>
      </c>
      <c r="E522" t="s">
        <v>338</v>
      </c>
      <c r="F522" t="s">
        <v>558</v>
      </c>
      <c r="G522" t="s">
        <v>582</v>
      </c>
      <c r="H522" s="194">
        <v>1577624</v>
      </c>
      <c r="I522" s="194">
        <v>0</v>
      </c>
      <c r="J522" s="194">
        <v>0</v>
      </c>
      <c r="K522" s="194">
        <v>1577624</v>
      </c>
    </row>
    <row r="523" spans="1:11" x14ac:dyDescent="0.3">
      <c r="A523" t="s">
        <v>18</v>
      </c>
      <c r="B523" t="s">
        <v>21</v>
      </c>
      <c r="C523" t="s">
        <v>487</v>
      </c>
      <c r="D523" t="s">
        <v>33</v>
      </c>
      <c r="E523" t="s">
        <v>393</v>
      </c>
      <c r="F523" t="s">
        <v>558</v>
      </c>
      <c r="G523" t="s">
        <v>394</v>
      </c>
      <c r="H523" s="194">
        <v>0</v>
      </c>
      <c r="I523" s="194">
        <v>14000000</v>
      </c>
      <c r="J523" s="194">
        <v>4632255</v>
      </c>
      <c r="K523" s="194">
        <v>9367745</v>
      </c>
    </row>
    <row r="524" spans="1:11" x14ac:dyDescent="0.3">
      <c r="A524" t="s">
        <v>18</v>
      </c>
      <c r="B524" t="s">
        <v>21</v>
      </c>
      <c r="C524" t="s">
        <v>487</v>
      </c>
      <c r="D524" t="s">
        <v>33</v>
      </c>
      <c r="E524" t="s">
        <v>283</v>
      </c>
      <c r="F524" t="s">
        <v>558</v>
      </c>
      <c r="G524" t="s">
        <v>613</v>
      </c>
      <c r="H524" s="194">
        <v>802770</v>
      </c>
      <c r="I524" s="194">
        <v>0</v>
      </c>
      <c r="J524" s="194">
        <v>0</v>
      </c>
      <c r="K524" s="194">
        <v>802770</v>
      </c>
    </row>
    <row r="525" spans="1:11" x14ac:dyDescent="0.3">
      <c r="A525" t="s">
        <v>18</v>
      </c>
      <c r="B525" t="s">
        <v>21</v>
      </c>
      <c r="C525" t="s">
        <v>487</v>
      </c>
      <c r="D525" t="s">
        <v>33</v>
      </c>
      <c r="E525" t="s">
        <v>401</v>
      </c>
      <c r="F525" t="s">
        <v>558</v>
      </c>
      <c r="G525" t="s">
        <v>402</v>
      </c>
      <c r="H525" s="194">
        <v>5000000</v>
      </c>
      <c r="I525" s="194">
        <v>6220000</v>
      </c>
      <c r="J525" s="194">
        <v>5493933</v>
      </c>
      <c r="K525" s="194">
        <v>5726067</v>
      </c>
    </row>
    <row r="526" spans="1:11" x14ac:dyDescent="0.3">
      <c r="A526" t="s">
        <v>18</v>
      </c>
      <c r="B526" t="s">
        <v>21</v>
      </c>
      <c r="C526" t="s">
        <v>487</v>
      </c>
      <c r="D526" t="s">
        <v>33</v>
      </c>
      <c r="E526" t="s">
        <v>447</v>
      </c>
      <c r="F526" t="s">
        <v>558</v>
      </c>
      <c r="G526" t="s">
        <v>448</v>
      </c>
      <c r="H526" s="194">
        <v>0</v>
      </c>
      <c r="I526" s="194">
        <v>2000000</v>
      </c>
      <c r="J526" s="194">
        <v>100094</v>
      </c>
      <c r="K526" s="194">
        <v>1899906</v>
      </c>
    </row>
    <row r="527" spans="1:11" x14ac:dyDescent="0.3">
      <c r="A527" t="s">
        <v>18</v>
      </c>
      <c r="B527" t="s">
        <v>21</v>
      </c>
      <c r="C527" t="s">
        <v>487</v>
      </c>
      <c r="D527" t="s">
        <v>33</v>
      </c>
      <c r="E527" t="s">
        <v>368</v>
      </c>
      <c r="F527" t="s">
        <v>558</v>
      </c>
      <c r="G527" t="s">
        <v>369</v>
      </c>
      <c r="H527" s="194">
        <v>0</v>
      </c>
      <c r="I527" s="194">
        <v>2000000</v>
      </c>
      <c r="J527" s="194">
        <v>312882</v>
      </c>
      <c r="K527" s="194">
        <v>1687118</v>
      </c>
    </row>
    <row r="528" spans="1:11" x14ac:dyDescent="0.3">
      <c r="A528" t="s">
        <v>18</v>
      </c>
      <c r="B528" t="s">
        <v>21</v>
      </c>
      <c r="C528" t="s">
        <v>487</v>
      </c>
      <c r="D528" t="s">
        <v>33</v>
      </c>
      <c r="E528" t="s">
        <v>275</v>
      </c>
      <c r="F528" t="s">
        <v>558</v>
      </c>
      <c r="G528" t="s">
        <v>563</v>
      </c>
      <c r="H528" s="194">
        <v>1731091</v>
      </c>
      <c r="I528" s="194">
        <v>1000000</v>
      </c>
      <c r="J528" s="194">
        <v>2731091</v>
      </c>
      <c r="K528" s="194">
        <v>0</v>
      </c>
    </row>
    <row r="529" spans="1:11" x14ac:dyDescent="0.3">
      <c r="A529" t="s">
        <v>18</v>
      </c>
      <c r="B529" t="s">
        <v>21</v>
      </c>
      <c r="C529" t="s">
        <v>487</v>
      </c>
      <c r="D529" t="s">
        <v>33</v>
      </c>
      <c r="E529" t="s">
        <v>276</v>
      </c>
      <c r="F529" t="s">
        <v>558</v>
      </c>
      <c r="G529" t="s">
        <v>277</v>
      </c>
      <c r="H529" s="194">
        <v>4706739</v>
      </c>
      <c r="I529" s="194">
        <v>0</v>
      </c>
      <c r="J529" s="194">
        <v>305891</v>
      </c>
      <c r="K529" s="194">
        <v>4400848</v>
      </c>
    </row>
    <row r="530" spans="1:11" x14ac:dyDescent="0.3">
      <c r="A530" t="s">
        <v>18</v>
      </c>
      <c r="B530" t="s">
        <v>21</v>
      </c>
      <c r="C530" t="s">
        <v>487</v>
      </c>
      <c r="D530" t="s">
        <v>33</v>
      </c>
      <c r="E530" t="s">
        <v>385</v>
      </c>
      <c r="F530" t="s">
        <v>558</v>
      </c>
      <c r="G530" t="s">
        <v>386</v>
      </c>
      <c r="H530" s="194">
        <v>625664</v>
      </c>
      <c r="I530" s="194">
        <v>3855928</v>
      </c>
      <c r="J530" s="194">
        <v>4481592</v>
      </c>
      <c r="K530" s="194">
        <v>0</v>
      </c>
    </row>
    <row r="531" spans="1:11" x14ac:dyDescent="0.3">
      <c r="A531" t="s">
        <v>18</v>
      </c>
      <c r="B531" t="s">
        <v>21</v>
      </c>
      <c r="C531" t="s">
        <v>487</v>
      </c>
      <c r="D531" t="s">
        <v>33</v>
      </c>
      <c r="E531" t="s">
        <v>333</v>
      </c>
      <c r="F531" t="s">
        <v>558</v>
      </c>
      <c r="G531" t="s">
        <v>565</v>
      </c>
      <c r="H531" s="194">
        <v>0</v>
      </c>
      <c r="I531" s="194">
        <v>22380000</v>
      </c>
      <c r="J531" s="194">
        <v>8247962</v>
      </c>
      <c r="K531" s="194">
        <v>14132038</v>
      </c>
    </row>
    <row r="532" spans="1:11" x14ac:dyDescent="0.3">
      <c r="A532" t="s">
        <v>18</v>
      </c>
      <c r="B532" t="s">
        <v>21</v>
      </c>
      <c r="C532" t="s">
        <v>487</v>
      </c>
      <c r="D532" t="s">
        <v>33</v>
      </c>
      <c r="E532" t="s">
        <v>343</v>
      </c>
      <c r="F532" t="s">
        <v>558</v>
      </c>
      <c r="G532" t="s">
        <v>573</v>
      </c>
      <c r="H532" s="194">
        <v>0</v>
      </c>
      <c r="I532" s="194">
        <v>6000000</v>
      </c>
      <c r="J532" s="194">
        <v>711672</v>
      </c>
      <c r="K532" s="194">
        <v>5288328</v>
      </c>
    </row>
    <row r="533" spans="1:11" x14ac:dyDescent="0.3">
      <c r="A533" t="s">
        <v>18</v>
      </c>
      <c r="B533" t="s">
        <v>21</v>
      </c>
      <c r="C533" t="s">
        <v>487</v>
      </c>
      <c r="D533" t="s">
        <v>33</v>
      </c>
      <c r="E533" t="s">
        <v>326</v>
      </c>
      <c r="F533" t="s">
        <v>558</v>
      </c>
      <c r="G533" t="s">
        <v>327</v>
      </c>
      <c r="H533" s="194">
        <v>4600717</v>
      </c>
      <c r="I533" s="194">
        <v>0</v>
      </c>
      <c r="J533" s="194">
        <v>540382</v>
      </c>
      <c r="K533" s="194">
        <v>4060335</v>
      </c>
    </row>
    <row r="534" spans="1:11" x14ac:dyDescent="0.3">
      <c r="A534" t="s">
        <v>16</v>
      </c>
      <c r="B534" t="s">
        <v>12</v>
      </c>
      <c r="C534" t="s">
        <v>488</v>
      </c>
      <c r="D534" t="s">
        <v>34</v>
      </c>
      <c r="E534" t="s">
        <v>558</v>
      </c>
      <c r="F534" t="s">
        <v>558</v>
      </c>
      <c r="G534" t="s">
        <v>558</v>
      </c>
      <c r="H534" s="194">
        <v>92980</v>
      </c>
      <c r="I534" s="194">
        <v>903603</v>
      </c>
      <c r="J534" s="194">
        <v>0</v>
      </c>
      <c r="K534" s="194">
        <v>996583</v>
      </c>
    </row>
    <row r="535" spans="1:11" x14ac:dyDescent="0.3">
      <c r="A535" t="s">
        <v>18</v>
      </c>
      <c r="B535" t="s">
        <v>12</v>
      </c>
      <c r="C535" t="s">
        <v>489</v>
      </c>
      <c r="D535" t="s">
        <v>35</v>
      </c>
      <c r="E535" t="s">
        <v>558</v>
      </c>
      <c r="F535" t="s">
        <v>558</v>
      </c>
      <c r="G535" t="s">
        <v>558</v>
      </c>
      <c r="H535" s="194">
        <v>22980</v>
      </c>
      <c r="I535" s="194">
        <v>826000</v>
      </c>
      <c r="J535" s="194">
        <v>0</v>
      </c>
      <c r="K535" s="194">
        <v>848980</v>
      </c>
    </row>
    <row r="536" spans="1:11" x14ac:dyDescent="0.3">
      <c r="A536" t="s">
        <v>20</v>
      </c>
      <c r="B536" t="s">
        <v>21</v>
      </c>
      <c r="C536" t="s">
        <v>490</v>
      </c>
      <c r="D536" t="s">
        <v>35</v>
      </c>
      <c r="E536" t="s">
        <v>281</v>
      </c>
      <c r="F536" t="s">
        <v>558</v>
      </c>
      <c r="G536" t="s">
        <v>282</v>
      </c>
      <c r="H536" s="194">
        <v>10506</v>
      </c>
      <c r="I536" s="194">
        <v>0</v>
      </c>
      <c r="J536" s="194">
        <v>0</v>
      </c>
      <c r="K536" s="194">
        <v>10506</v>
      </c>
    </row>
    <row r="537" spans="1:11" x14ac:dyDescent="0.3">
      <c r="A537" t="s">
        <v>20</v>
      </c>
      <c r="B537" t="s">
        <v>21</v>
      </c>
      <c r="C537" t="s">
        <v>490</v>
      </c>
      <c r="D537" t="s">
        <v>35</v>
      </c>
      <c r="E537" t="s">
        <v>372</v>
      </c>
      <c r="F537" t="s">
        <v>558</v>
      </c>
      <c r="G537" t="s">
        <v>373</v>
      </c>
      <c r="H537" s="194">
        <v>0</v>
      </c>
      <c r="I537" s="194">
        <v>766000</v>
      </c>
      <c r="J537" s="194">
        <v>0</v>
      </c>
      <c r="K537" s="194">
        <v>766000</v>
      </c>
    </row>
    <row r="538" spans="1:11" x14ac:dyDescent="0.3">
      <c r="A538" t="s">
        <v>20</v>
      </c>
      <c r="B538" t="s">
        <v>21</v>
      </c>
      <c r="C538" t="s">
        <v>490</v>
      </c>
      <c r="D538" t="s">
        <v>35</v>
      </c>
      <c r="E538" t="s">
        <v>263</v>
      </c>
      <c r="F538" t="s">
        <v>558</v>
      </c>
      <c r="G538" t="s">
        <v>264</v>
      </c>
      <c r="H538" s="194">
        <v>11800</v>
      </c>
      <c r="I538" s="194">
        <v>60000</v>
      </c>
      <c r="J538" s="194">
        <v>0</v>
      </c>
      <c r="K538" s="194">
        <v>71800</v>
      </c>
    </row>
    <row r="539" spans="1:11" x14ac:dyDescent="0.3">
      <c r="A539" t="s">
        <v>20</v>
      </c>
      <c r="B539" t="s">
        <v>21</v>
      </c>
      <c r="C539" t="s">
        <v>490</v>
      </c>
      <c r="D539" t="s">
        <v>35</v>
      </c>
      <c r="E539" t="s">
        <v>378</v>
      </c>
      <c r="F539" t="s">
        <v>558</v>
      </c>
      <c r="G539" t="s">
        <v>638</v>
      </c>
      <c r="H539" s="194">
        <v>674</v>
      </c>
      <c r="I539" s="194">
        <v>0</v>
      </c>
      <c r="J539" s="194">
        <v>0</v>
      </c>
      <c r="K539" s="194">
        <v>674</v>
      </c>
    </row>
    <row r="540" spans="1:11" x14ac:dyDescent="0.3">
      <c r="A540" t="s">
        <v>18</v>
      </c>
      <c r="B540" t="s">
        <v>12</v>
      </c>
      <c r="C540" t="s">
        <v>491</v>
      </c>
      <c r="D540" t="s">
        <v>36</v>
      </c>
      <c r="E540" t="s">
        <v>558</v>
      </c>
      <c r="F540" t="s">
        <v>558</v>
      </c>
      <c r="G540" t="s">
        <v>558</v>
      </c>
      <c r="H540" s="194">
        <v>70000</v>
      </c>
      <c r="I540" s="194">
        <v>0</v>
      </c>
      <c r="J540" s="194">
        <v>0</v>
      </c>
      <c r="K540" s="194">
        <v>70000</v>
      </c>
    </row>
    <row r="541" spans="1:11" x14ac:dyDescent="0.3">
      <c r="A541" t="s">
        <v>20</v>
      </c>
      <c r="B541" t="s">
        <v>21</v>
      </c>
      <c r="C541" t="s">
        <v>492</v>
      </c>
      <c r="D541" t="s">
        <v>37</v>
      </c>
      <c r="E541" t="s">
        <v>281</v>
      </c>
      <c r="F541" t="s">
        <v>558</v>
      </c>
      <c r="G541" t="s">
        <v>282</v>
      </c>
      <c r="H541" s="194">
        <v>70000</v>
      </c>
      <c r="I541" s="194">
        <v>0</v>
      </c>
      <c r="J541" s="194">
        <v>0</v>
      </c>
      <c r="K541" s="194">
        <v>70000</v>
      </c>
    </row>
    <row r="542" spans="1:11" x14ac:dyDescent="0.3">
      <c r="A542" t="s">
        <v>18</v>
      </c>
      <c r="B542" t="s">
        <v>12</v>
      </c>
      <c r="C542" t="s">
        <v>598</v>
      </c>
      <c r="D542" t="s">
        <v>37</v>
      </c>
      <c r="E542" t="s">
        <v>558</v>
      </c>
      <c r="F542" t="s">
        <v>558</v>
      </c>
      <c r="G542" t="s">
        <v>558</v>
      </c>
      <c r="H542" s="194">
        <v>0</v>
      </c>
      <c r="I542" s="194">
        <v>77603</v>
      </c>
      <c r="J542" s="194">
        <v>0</v>
      </c>
      <c r="K542" s="194">
        <v>77603</v>
      </c>
    </row>
    <row r="543" spans="1:11" x14ac:dyDescent="0.3">
      <c r="A543" t="s">
        <v>20</v>
      </c>
      <c r="B543" t="s">
        <v>21</v>
      </c>
      <c r="C543" t="s">
        <v>599</v>
      </c>
      <c r="D543" t="s">
        <v>37</v>
      </c>
      <c r="E543" t="s">
        <v>413</v>
      </c>
      <c r="F543" t="s">
        <v>558</v>
      </c>
      <c r="G543" t="s">
        <v>414</v>
      </c>
      <c r="H543" s="194">
        <v>0</v>
      </c>
      <c r="I543" s="194">
        <v>77603</v>
      </c>
      <c r="J543" s="194">
        <v>0</v>
      </c>
      <c r="K543" s="194">
        <v>77603</v>
      </c>
    </row>
    <row r="544" spans="1:11" x14ac:dyDescent="0.3">
      <c r="A544" t="s">
        <v>16</v>
      </c>
      <c r="B544" t="s">
        <v>12</v>
      </c>
      <c r="C544" t="s">
        <v>600</v>
      </c>
      <c r="D544" t="s">
        <v>601</v>
      </c>
      <c r="E544" t="s">
        <v>558</v>
      </c>
      <c r="F544" t="s">
        <v>558</v>
      </c>
      <c r="G544" t="s">
        <v>558</v>
      </c>
      <c r="H544" s="194">
        <v>0</v>
      </c>
      <c r="I544" s="194">
        <v>19170.32</v>
      </c>
      <c r="J544" s="194">
        <v>0</v>
      </c>
      <c r="K544" s="194">
        <v>19170.32</v>
      </c>
    </row>
    <row r="545" spans="1:11" x14ac:dyDescent="0.3">
      <c r="A545" t="s">
        <v>18</v>
      </c>
      <c r="B545" t="s">
        <v>12</v>
      </c>
      <c r="C545" t="s">
        <v>602</v>
      </c>
      <c r="D545" t="s">
        <v>603</v>
      </c>
      <c r="E545" t="s">
        <v>558</v>
      </c>
      <c r="F545" t="s">
        <v>558</v>
      </c>
      <c r="G545" t="s">
        <v>558</v>
      </c>
      <c r="H545" s="194">
        <v>0</v>
      </c>
      <c r="I545" s="194">
        <v>19170.32</v>
      </c>
      <c r="J545" s="194">
        <v>0</v>
      </c>
      <c r="K545" s="194">
        <v>19170.32</v>
      </c>
    </row>
    <row r="546" spans="1:11" x14ac:dyDescent="0.3">
      <c r="A546" t="s">
        <v>20</v>
      </c>
      <c r="B546" t="s">
        <v>21</v>
      </c>
      <c r="C546" t="s">
        <v>604</v>
      </c>
      <c r="D546" t="s">
        <v>605</v>
      </c>
      <c r="E546" t="s">
        <v>455</v>
      </c>
      <c r="F546" t="s">
        <v>558</v>
      </c>
      <c r="G546" t="s">
        <v>456</v>
      </c>
      <c r="H546" s="194">
        <v>0</v>
      </c>
      <c r="I546" s="194">
        <v>19170.32</v>
      </c>
      <c r="J546" s="194">
        <v>0</v>
      </c>
      <c r="K546" s="194">
        <v>19170.32</v>
      </c>
    </row>
    <row r="547" spans="1:11" x14ac:dyDescent="0.3">
      <c r="A547" t="s">
        <v>11</v>
      </c>
      <c r="B547" t="s">
        <v>12</v>
      </c>
      <c r="C547" t="s">
        <v>606</v>
      </c>
      <c r="D547" t="s">
        <v>38</v>
      </c>
      <c r="E547" t="s">
        <v>558</v>
      </c>
      <c r="F547" t="s">
        <v>558</v>
      </c>
      <c r="G547" t="s">
        <v>558</v>
      </c>
      <c r="H547" s="194">
        <v>-132247330.97</v>
      </c>
      <c r="I547" s="194">
        <v>26565752</v>
      </c>
      <c r="J547" s="194">
        <v>70477091</v>
      </c>
      <c r="K547" s="194">
        <v>-176158669.97</v>
      </c>
    </row>
    <row r="548" spans="1:11" x14ac:dyDescent="0.3">
      <c r="A548" t="s">
        <v>14</v>
      </c>
      <c r="B548" t="s">
        <v>12</v>
      </c>
      <c r="C548" t="s">
        <v>493</v>
      </c>
      <c r="D548" t="s">
        <v>39</v>
      </c>
      <c r="E548" t="s">
        <v>558</v>
      </c>
      <c r="F548" t="s">
        <v>558</v>
      </c>
      <c r="G548" t="s">
        <v>558</v>
      </c>
      <c r="H548" s="194">
        <v>-127785649</v>
      </c>
      <c r="I548" s="194">
        <v>12292712</v>
      </c>
      <c r="J548" s="194">
        <v>50685603</v>
      </c>
      <c r="K548" s="194">
        <v>-166178540</v>
      </c>
    </row>
    <row r="549" spans="1:11" x14ac:dyDescent="0.3">
      <c r="A549" t="s">
        <v>16</v>
      </c>
      <c r="B549" t="s">
        <v>12</v>
      </c>
      <c r="C549" t="s">
        <v>494</v>
      </c>
      <c r="D549" t="s">
        <v>40</v>
      </c>
      <c r="E549" t="s">
        <v>558</v>
      </c>
      <c r="F549" t="s">
        <v>558</v>
      </c>
      <c r="G549" t="s">
        <v>558</v>
      </c>
      <c r="H549" s="194">
        <v>-127785649</v>
      </c>
      <c r="I549" s="194">
        <v>12292712</v>
      </c>
      <c r="J549" s="194">
        <v>50685603</v>
      </c>
      <c r="K549" s="194">
        <v>-166178540</v>
      </c>
    </row>
    <row r="550" spans="1:11" x14ac:dyDescent="0.3">
      <c r="A550" t="s">
        <v>18</v>
      </c>
      <c r="B550" t="s">
        <v>21</v>
      </c>
      <c r="C550" t="s">
        <v>495</v>
      </c>
      <c r="D550" t="s">
        <v>31</v>
      </c>
      <c r="E550" t="s">
        <v>278</v>
      </c>
      <c r="F550" t="s">
        <v>558</v>
      </c>
      <c r="G550" t="s">
        <v>566</v>
      </c>
      <c r="H550" s="194">
        <v>-26000</v>
      </c>
      <c r="I550" s="194">
        <v>0</v>
      </c>
      <c r="J550" s="194">
        <v>24000</v>
      </c>
      <c r="K550" s="194">
        <v>-50000</v>
      </c>
    </row>
    <row r="551" spans="1:11" x14ac:dyDescent="0.3">
      <c r="A551" t="s">
        <v>18</v>
      </c>
      <c r="B551" t="s">
        <v>21</v>
      </c>
      <c r="C551" t="s">
        <v>495</v>
      </c>
      <c r="D551" t="s">
        <v>31</v>
      </c>
      <c r="E551" t="s">
        <v>349</v>
      </c>
      <c r="F551" t="s">
        <v>558</v>
      </c>
      <c r="G551" t="s">
        <v>574</v>
      </c>
      <c r="H551" s="194">
        <v>-60000</v>
      </c>
      <c r="I551" s="194">
        <v>0</v>
      </c>
      <c r="J551" s="194">
        <v>24000</v>
      </c>
      <c r="K551" s="194">
        <v>-84000</v>
      </c>
    </row>
    <row r="552" spans="1:11" x14ac:dyDescent="0.3">
      <c r="A552" t="s">
        <v>18</v>
      </c>
      <c r="B552" t="s">
        <v>21</v>
      </c>
      <c r="C552" t="s">
        <v>495</v>
      </c>
      <c r="D552" t="s">
        <v>31</v>
      </c>
      <c r="E552" t="s">
        <v>348</v>
      </c>
      <c r="F552" t="s">
        <v>558</v>
      </c>
      <c r="G552" t="s">
        <v>575</v>
      </c>
      <c r="H552" s="194">
        <v>-54000</v>
      </c>
      <c r="I552" s="194">
        <v>6000</v>
      </c>
      <c r="J552" s="194">
        <v>24000</v>
      </c>
      <c r="K552" s="194">
        <v>-72000</v>
      </c>
    </row>
    <row r="553" spans="1:11" x14ac:dyDescent="0.3">
      <c r="A553" t="s">
        <v>18</v>
      </c>
      <c r="B553" t="s">
        <v>21</v>
      </c>
      <c r="C553" t="s">
        <v>495</v>
      </c>
      <c r="D553" t="s">
        <v>31</v>
      </c>
      <c r="E553" t="s">
        <v>620</v>
      </c>
      <c r="F553" t="s">
        <v>558</v>
      </c>
      <c r="G553" t="s">
        <v>621</v>
      </c>
      <c r="H553" s="194">
        <v>0</v>
      </c>
      <c r="I553" s="194">
        <v>0</v>
      </c>
      <c r="J553" s="194">
        <v>6000</v>
      </c>
      <c r="K553" s="194">
        <v>-6000</v>
      </c>
    </row>
    <row r="554" spans="1:11" x14ac:dyDescent="0.3">
      <c r="A554" t="s">
        <v>18</v>
      </c>
      <c r="B554" t="s">
        <v>21</v>
      </c>
      <c r="C554" t="s">
        <v>495</v>
      </c>
      <c r="D554" t="s">
        <v>31</v>
      </c>
      <c r="E554" t="s">
        <v>284</v>
      </c>
      <c r="F554" t="s">
        <v>558</v>
      </c>
      <c r="G554" t="s">
        <v>576</v>
      </c>
      <c r="H554" s="194">
        <v>-26000</v>
      </c>
      <c r="I554" s="194">
        <v>16000</v>
      </c>
      <c r="J554" s="194">
        <v>0</v>
      </c>
      <c r="K554" s="194">
        <v>-10000</v>
      </c>
    </row>
    <row r="555" spans="1:11" x14ac:dyDescent="0.3">
      <c r="A555" t="s">
        <v>18</v>
      </c>
      <c r="B555" t="s">
        <v>21</v>
      </c>
      <c r="C555" t="s">
        <v>495</v>
      </c>
      <c r="D555" t="s">
        <v>31</v>
      </c>
      <c r="E555" t="s">
        <v>345</v>
      </c>
      <c r="F555" t="s">
        <v>558</v>
      </c>
      <c r="G555" t="s">
        <v>577</v>
      </c>
      <c r="H555" s="194">
        <v>-384000</v>
      </c>
      <c r="I555" s="194">
        <v>0</v>
      </c>
      <c r="J555" s="194">
        <v>24000</v>
      </c>
      <c r="K555" s="194">
        <v>-408000</v>
      </c>
    </row>
    <row r="556" spans="1:11" x14ac:dyDescent="0.3">
      <c r="A556" t="s">
        <v>18</v>
      </c>
      <c r="B556" t="s">
        <v>21</v>
      </c>
      <c r="C556" t="s">
        <v>495</v>
      </c>
      <c r="D556" t="s">
        <v>31</v>
      </c>
      <c r="E556" t="s">
        <v>290</v>
      </c>
      <c r="F556" t="s">
        <v>558</v>
      </c>
      <c r="G556" t="s">
        <v>591</v>
      </c>
      <c r="H556" s="194">
        <v>-60000</v>
      </c>
      <c r="I556" s="194">
        <v>0</v>
      </c>
      <c r="J556" s="194">
        <v>24000</v>
      </c>
      <c r="K556" s="194">
        <v>-84000</v>
      </c>
    </row>
    <row r="557" spans="1:11" x14ac:dyDescent="0.3">
      <c r="A557" t="s">
        <v>18</v>
      </c>
      <c r="B557" t="s">
        <v>21</v>
      </c>
      <c r="C557" t="s">
        <v>495</v>
      </c>
      <c r="D557" t="s">
        <v>31</v>
      </c>
      <c r="E557" t="s">
        <v>403</v>
      </c>
      <c r="F557" t="s">
        <v>558</v>
      </c>
      <c r="G557" t="s">
        <v>404</v>
      </c>
      <c r="H557" s="194">
        <v>-780000</v>
      </c>
      <c r="I557" s="194">
        <v>936000</v>
      </c>
      <c r="J557" s="194">
        <v>156000</v>
      </c>
      <c r="K557" s="194">
        <v>0</v>
      </c>
    </row>
    <row r="558" spans="1:11" x14ac:dyDescent="0.3">
      <c r="A558" t="s">
        <v>18</v>
      </c>
      <c r="B558" t="s">
        <v>21</v>
      </c>
      <c r="C558" t="s">
        <v>495</v>
      </c>
      <c r="D558" t="s">
        <v>31</v>
      </c>
      <c r="E558" t="s">
        <v>389</v>
      </c>
      <c r="F558" t="s">
        <v>558</v>
      </c>
      <c r="G558" t="s">
        <v>390</v>
      </c>
      <c r="H558" s="194">
        <v>-44000</v>
      </c>
      <c r="I558" s="194">
        <v>0</v>
      </c>
      <c r="J558" s="194">
        <v>24000</v>
      </c>
      <c r="K558" s="194">
        <v>-68000</v>
      </c>
    </row>
    <row r="559" spans="1:11" x14ac:dyDescent="0.3">
      <c r="A559" t="s">
        <v>18</v>
      </c>
      <c r="B559" t="s">
        <v>21</v>
      </c>
      <c r="C559" t="s">
        <v>495</v>
      </c>
      <c r="D559" t="s">
        <v>31</v>
      </c>
      <c r="E559" t="s">
        <v>381</v>
      </c>
      <c r="F559" t="s">
        <v>558</v>
      </c>
      <c r="G559" t="s">
        <v>382</v>
      </c>
      <c r="H559" s="194">
        <v>-66000</v>
      </c>
      <c r="I559" s="194">
        <v>88000</v>
      </c>
      <c r="J559" s="194">
        <v>24000</v>
      </c>
      <c r="K559" s="194">
        <v>-2000</v>
      </c>
    </row>
    <row r="560" spans="1:11" x14ac:dyDescent="0.3">
      <c r="A560" t="s">
        <v>18</v>
      </c>
      <c r="B560" t="s">
        <v>21</v>
      </c>
      <c r="C560" t="s">
        <v>495</v>
      </c>
      <c r="D560" t="s">
        <v>31</v>
      </c>
      <c r="E560" t="s">
        <v>399</v>
      </c>
      <c r="F560" t="s">
        <v>558</v>
      </c>
      <c r="G560" t="s">
        <v>400</v>
      </c>
      <c r="H560" s="194">
        <v>-66000</v>
      </c>
      <c r="I560" s="194">
        <v>0</v>
      </c>
      <c r="J560" s="194">
        <v>24000</v>
      </c>
      <c r="K560" s="194">
        <v>-90000</v>
      </c>
    </row>
    <row r="561" spans="1:11" x14ac:dyDescent="0.3">
      <c r="A561" t="s">
        <v>18</v>
      </c>
      <c r="B561" t="s">
        <v>21</v>
      </c>
      <c r="C561" t="s">
        <v>495</v>
      </c>
      <c r="D561" t="s">
        <v>31</v>
      </c>
      <c r="E561" t="s">
        <v>463</v>
      </c>
      <c r="F561" t="s">
        <v>558</v>
      </c>
      <c r="G561" t="s">
        <v>464</v>
      </c>
      <c r="H561" s="194">
        <v>0</v>
      </c>
      <c r="I561" s="194">
        <v>0</v>
      </c>
      <c r="J561" s="194">
        <v>18000</v>
      </c>
      <c r="K561" s="194">
        <v>-18000</v>
      </c>
    </row>
    <row r="562" spans="1:11" x14ac:dyDescent="0.3">
      <c r="A562" t="s">
        <v>18</v>
      </c>
      <c r="B562" t="s">
        <v>21</v>
      </c>
      <c r="C562" t="s">
        <v>495</v>
      </c>
      <c r="D562" t="s">
        <v>31</v>
      </c>
      <c r="E562" t="s">
        <v>271</v>
      </c>
      <c r="F562" t="s">
        <v>558</v>
      </c>
      <c r="G562" t="s">
        <v>559</v>
      </c>
      <c r="H562" s="194">
        <v>-66000</v>
      </c>
      <c r="I562" s="194">
        <v>0</v>
      </c>
      <c r="J562" s="194">
        <v>24000</v>
      </c>
      <c r="K562" s="194">
        <v>-90000</v>
      </c>
    </row>
    <row r="563" spans="1:11" x14ac:dyDescent="0.3">
      <c r="A563" t="s">
        <v>18</v>
      </c>
      <c r="B563" t="s">
        <v>21</v>
      </c>
      <c r="C563" t="s">
        <v>495</v>
      </c>
      <c r="D563" t="s">
        <v>31</v>
      </c>
      <c r="E563" t="s">
        <v>346</v>
      </c>
      <c r="F563" t="s">
        <v>558</v>
      </c>
      <c r="G563" t="s">
        <v>579</v>
      </c>
      <c r="H563" s="194">
        <v>-52000</v>
      </c>
      <c r="I563" s="194">
        <v>16000</v>
      </c>
      <c r="J563" s="194">
        <v>24000</v>
      </c>
      <c r="K563" s="194">
        <v>-60000</v>
      </c>
    </row>
    <row r="564" spans="1:11" x14ac:dyDescent="0.3">
      <c r="A564" t="s">
        <v>18</v>
      </c>
      <c r="B564" t="s">
        <v>21</v>
      </c>
      <c r="C564" t="s">
        <v>495</v>
      </c>
      <c r="D564" t="s">
        <v>31</v>
      </c>
      <c r="E564" t="s">
        <v>347</v>
      </c>
      <c r="F564" t="s">
        <v>558</v>
      </c>
      <c r="G564" t="s">
        <v>580</v>
      </c>
      <c r="H564" s="194">
        <v>-64000</v>
      </c>
      <c r="I564" s="194">
        <v>0</v>
      </c>
      <c r="J564" s="194">
        <v>24000</v>
      </c>
      <c r="K564" s="194">
        <v>-88000</v>
      </c>
    </row>
    <row r="565" spans="1:11" x14ac:dyDescent="0.3">
      <c r="A565" t="s">
        <v>18</v>
      </c>
      <c r="B565" t="s">
        <v>21</v>
      </c>
      <c r="C565" t="s">
        <v>495</v>
      </c>
      <c r="D565" t="s">
        <v>31</v>
      </c>
      <c r="E565" t="s">
        <v>272</v>
      </c>
      <c r="F565" t="s">
        <v>558</v>
      </c>
      <c r="G565" t="s">
        <v>560</v>
      </c>
      <c r="H565" s="194">
        <v>-34000</v>
      </c>
      <c r="I565" s="194">
        <v>0</v>
      </c>
      <c r="J565" s="194">
        <v>24000</v>
      </c>
      <c r="K565" s="194">
        <v>-58000</v>
      </c>
    </row>
    <row r="566" spans="1:11" x14ac:dyDescent="0.3">
      <c r="A566" t="s">
        <v>18</v>
      </c>
      <c r="B566" t="s">
        <v>21</v>
      </c>
      <c r="C566" t="s">
        <v>495</v>
      </c>
      <c r="D566" t="s">
        <v>31</v>
      </c>
      <c r="E566" t="s">
        <v>325</v>
      </c>
      <c r="F566" t="s">
        <v>558</v>
      </c>
      <c r="G566" t="s">
        <v>567</v>
      </c>
      <c r="H566" s="194">
        <v>-64000</v>
      </c>
      <c r="I566" s="194">
        <v>0</v>
      </c>
      <c r="J566" s="194">
        <v>24000</v>
      </c>
      <c r="K566" s="194">
        <v>-88000</v>
      </c>
    </row>
    <row r="567" spans="1:11" x14ac:dyDescent="0.3">
      <c r="A567" t="s">
        <v>18</v>
      </c>
      <c r="B567" t="s">
        <v>21</v>
      </c>
      <c r="C567" t="s">
        <v>495</v>
      </c>
      <c r="D567" t="s">
        <v>31</v>
      </c>
      <c r="E567" t="s">
        <v>328</v>
      </c>
      <c r="F567" t="s">
        <v>558</v>
      </c>
      <c r="G567" t="s">
        <v>568</v>
      </c>
      <c r="H567" s="194">
        <v>-96000</v>
      </c>
      <c r="I567" s="194">
        <v>0</v>
      </c>
      <c r="J567" s="194">
        <v>24000</v>
      </c>
      <c r="K567" s="194">
        <v>-120000</v>
      </c>
    </row>
    <row r="568" spans="1:11" x14ac:dyDescent="0.3">
      <c r="A568" t="s">
        <v>18</v>
      </c>
      <c r="B568" t="s">
        <v>21</v>
      </c>
      <c r="C568" t="s">
        <v>495</v>
      </c>
      <c r="D568" t="s">
        <v>31</v>
      </c>
      <c r="E568" t="s">
        <v>317</v>
      </c>
      <c r="F568" t="s">
        <v>558</v>
      </c>
      <c r="G568" t="s">
        <v>318</v>
      </c>
      <c r="H568" s="194">
        <v>-78000</v>
      </c>
      <c r="I568" s="194">
        <v>44000</v>
      </c>
      <c r="J568" s="194">
        <v>8000</v>
      </c>
      <c r="K568" s="194">
        <v>-42000</v>
      </c>
    </row>
    <row r="569" spans="1:11" x14ac:dyDescent="0.3">
      <c r="A569" t="s">
        <v>18</v>
      </c>
      <c r="B569" t="s">
        <v>21</v>
      </c>
      <c r="C569" t="s">
        <v>495</v>
      </c>
      <c r="D569" t="s">
        <v>31</v>
      </c>
      <c r="E569" t="s">
        <v>411</v>
      </c>
      <c r="F569" t="s">
        <v>558</v>
      </c>
      <c r="G569" t="s">
        <v>412</v>
      </c>
      <c r="H569" s="194">
        <v>-838000</v>
      </c>
      <c r="I569" s="194">
        <v>0</v>
      </c>
      <c r="J569" s="194">
        <v>624000</v>
      </c>
      <c r="K569" s="194">
        <v>-1462000</v>
      </c>
    </row>
    <row r="570" spans="1:11" x14ac:dyDescent="0.3">
      <c r="A570" t="s">
        <v>18</v>
      </c>
      <c r="B570" t="s">
        <v>21</v>
      </c>
      <c r="C570" t="s">
        <v>495</v>
      </c>
      <c r="D570" t="s">
        <v>31</v>
      </c>
      <c r="E570" t="s">
        <v>285</v>
      </c>
      <c r="F570" t="s">
        <v>558</v>
      </c>
      <c r="G570" t="s">
        <v>286</v>
      </c>
      <c r="H570" s="194">
        <v>-56000</v>
      </c>
      <c r="I570" s="194">
        <v>0</v>
      </c>
      <c r="J570" s="194">
        <v>24000</v>
      </c>
      <c r="K570" s="194">
        <v>-80000</v>
      </c>
    </row>
    <row r="571" spans="1:11" x14ac:dyDescent="0.3">
      <c r="A571" t="s">
        <v>18</v>
      </c>
      <c r="B571" t="s">
        <v>21</v>
      </c>
      <c r="C571" t="s">
        <v>495</v>
      </c>
      <c r="D571" t="s">
        <v>31</v>
      </c>
      <c r="E571" t="s">
        <v>421</v>
      </c>
      <c r="F571" t="s">
        <v>558</v>
      </c>
      <c r="G571" t="s">
        <v>422</v>
      </c>
      <c r="H571" s="194">
        <v>-26000</v>
      </c>
      <c r="I571" s="194">
        <v>0</v>
      </c>
      <c r="J571" s="194">
        <v>24000</v>
      </c>
      <c r="K571" s="194">
        <v>-50000</v>
      </c>
    </row>
    <row r="572" spans="1:11" x14ac:dyDescent="0.3">
      <c r="A572" t="s">
        <v>18</v>
      </c>
      <c r="B572" t="s">
        <v>21</v>
      </c>
      <c r="C572" t="s">
        <v>495</v>
      </c>
      <c r="D572" t="s">
        <v>31</v>
      </c>
      <c r="E572" t="s">
        <v>329</v>
      </c>
      <c r="F572" t="s">
        <v>558</v>
      </c>
      <c r="G572" t="s">
        <v>569</v>
      </c>
      <c r="H572" s="194">
        <v>-68000</v>
      </c>
      <c r="I572" s="194">
        <v>0</v>
      </c>
      <c r="J572" s="194">
        <v>24000</v>
      </c>
      <c r="K572" s="194">
        <v>-92000</v>
      </c>
    </row>
    <row r="573" spans="1:11" x14ac:dyDescent="0.3">
      <c r="A573" t="s">
        <v>18</v>
      </c>
      <c r="B573" t="s">
        <v>21</v>
      </c>
      <c r="C573" t="s">
        <v>495</v>
      </c>
      <c r="D573" t="s">
        <v>31</v>
      </c>
      <c r="E573" t="s">
        <v>330</v>
      </c>
      <c r="F573" t="s">
        <v>558</v>
      </c>
      <c r="G573" t="s">
        <v>571</v>
      </c>
      <c r="H573" s="194">
        <v>-68000</v>
      </c>
      <c r="I573" s="194">
        <v>0</v>
      </c>
      <c r="J573" s="194">
        <v>24000</v>
      </c>
      <c r="K573" s="194">
        <v>-92000</v>
      </c>
    </row>
    <row r="574" spans="1:11" x14ac:dyDescent="0.3">
      <c r="A574" t="s">
        <v>18</v>
      </c>
      <c r="B574" t="s">
        <v>21</v>
      </c>
      <c r="C574" t="s">
        <v>495</v>
      </c>
      <c r="D574" t="s">
        <v>31</v>
      </c>
      <c r="E574" t="s">
        <v>279</v>
      </c>
      <c r="F574" t="s">
        <v>558</v>
      </c>
      <c r="G574" t="s">
        <v>280</v>
      </c>
      <c r="H574" s="194">
        <v>-66000</v>
      </c>
      <c r="I574" s="194">
        <v>0</v>
      </c>
      <c r="J574" s="194">
        <v>24000</v>
      </c>
      <c r="K574" s="194">
        <v>-90000</v>
      </c>
    </row>
    <row r="575" spans="1:11" x14ac:dyDescent="0.3">
      <c r="A575" t="s">
        <v>18</v>
      </c>
      <c r="B575" t="s">
        <v>21</v>
      </c>
      <c r="C575" t="s">
        <v>495</v>
      </c>
      <c r="D575" t="s">
        <v>31</v>
      </c>
      <c r="E575" t="s">
        <v>331</v>
      </c>
      <c r="F575" t="s">
        <v>558</v>
      </c>
      <c r="G575" t="s">
        <v>332</v>
      </c>
      <c r="H575" s="194">
        <v>-70000</v>
      </c>
      <c r="I575" s="194">
        <v>82000</v>
      </c>
      <c r="J575" s="194">
        <v>24000</v>
      </c>
      <c r="K575" s="194">
        <v>-12000</v>
      </c>
    </row>
    <row r="576" spans="1:11" x14ac:dyDescent="0.3">
      <c r="A576" t="s">
        <v>18</v>
      </c>
      <c r="B576" t="s">
        <v>21</v>
      </c>
      <c r="C576" t="s">
        <v>495</v>
      </c>
      <c r="D576" t="s">
        <v>31</v>
      </c>
      <c r="E576" t="s">
        <v>433</v>
      </c>
      <c r="F576" t="s">
        <v>558</v>
      </c>
      <c r="G576" t="s">
        <v>434</v>
      </c>
      <c r="H576" s="194">
        <v>-36000</v>
      </c>
      <c r="I576" s="194">
        <v>0</v>
      </c>
      <c r="J576" s="194">
        <v>24000</v>
      </c>
      <c r="K576" s="194">
        <v>-60000</v>
      </c>
    </row>
    <row r="577" spans="1:11" x14ac:dyDescent="0.3">
      <c r="A577" t="s">
        <v>18</v>
      </c>
      <c r="B577" t="s">
        <v>21</v>
      </c>
      <c r="C577" t="s">
        <v>495</v>
      </c>
      <c r="D577" t="s">
        <v>31</v>
      </c>
      <c r="E577" t="s">
        <v>319</v>
      </c>
      <c r="F577" t="s">
        <v>558</v>
      </c>
      <c r="G577" t="s">
        <v>561</v>
      </c>
      <c r="H577" s="194">
        <v>-68000</v>
      </c>
      <c r="I577" s="194">
        <v>0</v>
      </c>
      <c r="J577" s="194">
        <v>24000</v>
      </c>
      <c r="K577" s="194">
        <v>-92000</v>
      </c>
    </row>
    <row r="578" spans="1:11" x14ac:dyDescent="0.3">
      <c r="A578" t="s">
        <v>18</v>
      </c>
      <c r="B578" t="s">
        <v>21</v>
      </c>
      <c r="C578" t="s">
        <v>495</v>
      </c>
      <c r="D578" t="s">
        <v>31</v>
      </c>
      <c r="E578" t="s">
        <v>344</v>
      </c>
      <c r="F578" t="s">
        <v>558</v>
      </c>
      <c r="G578" t="s">
        <v>585</v>
      </c>
      <c r="H578" s="194">
        <v>-92000</v>
      </c>
      <c r="I578" s="194">
        <v>0</v>
      </c>
      <c r="J578" s="194">
        <v>24000</v>
      </c>
      <c r="K578" s="194">
        <v>-116000</v>
      </c>
    </row>
    <row r="579" spans="1:11" x14ac:dyDescent="0.3">
      <c r="A579" t="s">
        <v>18</v>
      </c>
      <c r="B579" t="s">
        <v>21</v>
      </c>
      <c r="C579" t="s">
        <v>495</v>
      </c>
      <c r="D579" t="s">
        <v>31</v>
      </c>
      <c r="E579" t="s">
        <v>321</v>
      </c>
      <c r="F579" t="s">
        <v>558</v>
      </c>
      <c r="G579" t="s">
        <v>322</v>
      </c>
      <c r="H579" s="194">
        <v>-66000</v>
      </c>
      <c r="I579" s="194">
        <v>0</v>
      </c>
      <c r="J579" s="194">
        <v>24000</v>
      </c>
      <c r="K579" s="194">
        <v>-90000</v>
      </c>
    </row>
    <row r="580" spans="1:11" x14ac:dyDescent="0.3">
      <c r="A580" t="s">
        <v>18</v>
      </c>
      <c r="B580" t="s">
        <v>21</v>
      </c>
      <c r="C580" t="s">
        <v>495</v>
      </c>
      <c r="D580" t="s">
        <v>31</v>
      </c>
      <c r="E580" t="s">
        <v>395</v>
      </c>
      <c r="F580" t="s">
        <v>558</v>
      </c>
      <c r="G580" t="s">
        <v>396</v>
      </c>
      <c r="H580" s="194">
        <v>-66000</v>
      </c>
      <c r="I580" s="194">
        <v>0</v>
      </c>
      <c r="J580" s="194">
        <v>24000</v>
      </c>
      <c r="K580" s="194">
        <v>-90000</v>
      </c>
    </row>
    <row r="581" spans="1:11" x14ac:dyDescent="0.3">
      <c r="A581" t="s">
        <v>18</v>
      </c>
      <c r="B581" t="s">
        <v>21</v>
      </c>
      <c r="C581" t="s">
        <v>495</v>
      </c>
      <c r="D581" t="s">
        <v>31</v>
      </c>
      <c r="E581" t="s">
        <v>383</v>
      </c>
      <c r="F581" t="s">
        <v>558</v>
      </c>
      <c r="G581" t="s">
        <v>384</v>
      </c>
      <c r="H581" s="194">
        <v>-46000</v>
      </c>
      <c r="I581" s="194">
        <v>0</v>
      </c>
      <c r="J581" s="194">
        <v>24000</v>
      </c>
      <c r="K581" s="194">
        <v>-70000</v>
      </c>
    </row>
    <row r="582" spans="1:11" x14ac:dyDescent="0.3">
      <c r="A582" t="s">
        <v>18</v>
      </c>
      <c r="B582" t="s">
        <v>21</v>
      </c>
      <c r="C582" t="s">
        <v>495</v>
      </c>
      <c r="D582" t="s">
        <v>31</v>
      </c>
      <c r="E582" t="s">
        <v>281</v>
      </c>
      <c r="F582" t="s">
        <v>558</v>
      </c>
      <c r="G582" t="s">
        <v>282</v>
      </c>
      <c r="H582" s="194">
        <v>-1268000</v>
      </c>
      <c r="I582" s="194">
        <v>0</v>
      </c>
      <c r="J582" s="194">
        <v>624000</v>
      </c>
      <c r="K582" s="194">
        <v>-1892000</v>
      </c>
    </row>
    <row r="583" spans="1:11" x14ac:dyDescent="0.3">
      <c r="A583" t="s">
        <v>18</v>
      </c>
      <c r="B583" t="s">
        <v>21</v>
      </c>
      <c r="C583" t="s">
        <v>495</v>
      </c>
      <c r="D583" t="s">
        <v>31</v>
      </c>
      <c r="E583" t="s">
        <v>311</v>
      </c>
      <c r="F583" t="s">
        <v>558</v>
      </c>
      <c r="G583" t="s">
        <v>578</v>
      </c>
      <c r="H583" s="194">
        <v>-70000</v>
      </c>
      <c r="I583" s="194">
        <v>0</v>
      </c>
      <c r="J583" s="194">
        <v>24000</v>
      </c>
      <c r="K583" s="194">
        <v>-94000</v>
      </c>
    </row>
    <row r="584" spans="1:11" x14ac:dyDescent="0.3">
      <c r="A584" t="s">
        <v>18</v>
      </c>
      <c r="B584" t="s">
        <v>21</v>
      </c>
      <c r="C584" t="s">
        <v>495</v>
      </c>
      <c r="D584" t="s">
        <v>31</v>
      </c>
      <c r="E584" t="s">
        <v>415</v>
      </c>
      <c r="F584" t="s">
        <v>558</v>
      </c>
      <c r="G584" t="s">
        <v>416</v>
      </c>
      <c r="H584" s="194">
        <v>-30000</v>
      </c>
      <c r="I584" s="194">
        <v>0</v>
      </c>
      <c r="J584" s="194">
        <v>24000</v>
      </c>
      <c r="K584" s="194">
        <v>-54000</v>
      </c>
    </row>
    <row r="585" spans="1:11" x14ac:dyDescent="0.3">
      <c r="A585" t="s">
        <v>18</v>
      </c>
      <c r="B585" t="s">
        <v>21</v>
      </c>
      <c r="C585" t="s">
        <v>495</v>
      </c>
      <c r="D585" t="s">
        <v>31</v>
      </c>
      <c r="E585" t="s">
        <v>335</v>
      </c>
      <c r="F585" t="s">
        <v>558</v>
      </c>
      <c r="G585" t="s">
        <v>336</v>
      </c>
      <c r="H585" s="194">
        <v>-68000</v>
      </c>
      <c r="I585" s="194">
        <v>0</v>
      </c>
      <c r="J585" s="194">
        <v>24000</v>
      </c>
      <c r="K585" s="194">
        <v>-92000</v>
      </c>
    </row>
    <row r="586" spans="1:11" x14ac:dyDescent="0.3">
      <c r="A586" t="s">
        <v>18</v>
      </c>
      <c r="B586" t="s">
        <v>21</v>
      </c>
      <c r="C586" t="s">
        <v>495</v>
      </c>
      <c r="D586" t="s">
        <v>31</v>
      </c>
      <c r="E586" t="s">
        <v>350</v>
      </c>
      <c r="F586" t="s">
        <v>558</v>
      </c>
      <c r="G586" t="s">
        <v>351</v>
      </c>
      <c r="H586" s="194">
        <v>-86000</v>
      </c>
      <c r="I586" s="194">
        <v>0</v>
      </c>
      <c r="J586" s="194">
        <v>24000</v>
      </c>
      <c r="K586" s="194">
        <v>-110000</v>
      </c>
    </row>
    <row r="587" spans="1:11" x14ac:dyDescent="0.3">
      <c r="A587" t="s">
        <v>18</v>
      </c>
      <c r="B587" t="s">
        <v>21</v>
      </c>
      <c r="C587" t="s">
        <v>495</v>
      </c>
      <c r="D587" t="s">
        <v>31</v>
      </c>
      <c r="E587" t="s">
        <v>391</v>
      </c>
      <c r="F587" t="s">
        <v>558</v>
      </c>
      <c r="G587" t="s">
        <v>392</v>
      </c>
      <c r="H587" s="194">
        <v>-62000</v>
      </c>
      <c r="I587" s="194">
        <v>0</v>
      </c>
      <c r="J587" s="194">
        <v>120000</v>
      </c>
      <c r="K587" s="194">
        <v>-182000</v>
      </c>
    </row>
    <row r="588" spans="1:11" x14ac:dyDescent="0.3">
      <c r="A588" t="s">
        <v>18</v>
      </c>
      <c r="B588" t="s">
        <v>21</v>
      </c>
      <c r="C588" t="s">
        <v>495</v>
      </c>
      <c r="D588" t="s">
        <v>31</v>
      </c>
      <c r="E588" t="s">
        <v>337</v>
      </c>
      <c r="F588" t="s">
        <v>558</v>
      </c>
      <c r="G588" t="s">
        <v>581</v>
      </c>
      <c r="H588" s="194">
        <v>-68000</v>
      </c>
      <c r="I588" s="194">
        <v>0</v>
      </c>
      <c r="J588" s="194">
        <v>24000</v>
      </c>
      <c r="K588" s="194">
        <v>-92000</v>
      </c>
    </row>
    <row r="589" spans="1:11" x14ac:dyDescent="0.3">
      <c r="A589" t="s">
        <v>18</v>
      </c>
      <c r="B589" t="s">
        <v>21</v>
      </c>
      <c r="C589" t="s">
        <v>495</v>
      </c>
      <c r="D589" t="s">
        <v>31</v>
      </c>
      <c r="E589" t="s">
        <v>449</v>
      </c>
      <c r="F589" t="s">
        <v>558</v>
      </c>
      <c r="G589" t="s">
        <v>450</v>
      </c>
      <c r="H589" s="194">
        <v>0</v>
      </c>
      <c r="I589" s="194">
        <v>8000</v>
      </c>
      <c r="J589" s="194">
        <v>14000</v>
      </c>
      <c r="K589" s="194">
        <v>-6000</v>
      </c>
    </row>
    <row r="590" spans="1:11" x14ac:dyDescent="0.3">
      <c r="A590" t="s">
        <v>18</v>
      </c>
      <c r="B590" t="s">
        <v>21</v>
      </c>
      <c r="C590" t="s">
        <v>495</v>
      </c>
      <c r="D590" t="s">
        <v>31</v>
      </c>
      <c r="E590" t="s">
        <v>376</v>
      </c>
      <c r="F590" t="s">
        <v>558</v>
      </c>
      <c r="G590" t="s">
        <v>377</v>
      </c>
      <c r="H590" s="194">
        <v>-110000</v>
      </c>
      <c r="I590" s="194">
        <v>0</v>
      </c>
      <c r="J590" s="194">
        <v>24000</v>
      </c>
      <c r="K590" s="194">
        <v>-134000</v>
      </c>
    </row>
    <row r="591" spans="1:11" x14ac:dyDescent="0.3">
      <c r="A591" t="s">
        <v>18</v>
      </c>
      <c r="B591" t="s">
        <v>21</v>
      </c>
      <c r="C591" t="s">
        <v>495</v>
      </c>
      <c r="D591" t="s">
        <v>31</v>
      </c>
      <c r="E591" t="s">
        <v>431</v>
      </c>
      <c r="F591" t="s">
        <v>558</v>
      </c>
      <c r="G591" t="s">
        <v>432</v>
      </c>
      <c r="H591" s="194">
        <v>-728000</v>
      </c>
      <c r="I591" s="194">
        <v>0</v>
      </c>
      <c r="J591" s="194">
        <v>624000</v>
      </c>
      <c r="K591" s="194">
        <v>-1352000</v>
      </c>
    </row>
    <row r="592" spans="1:11" x14ac:dyDescent="0.3">
      <c r="A592" t="s">
        <v>18</v>
      </c>
      <c r="B592" t="s">
        <v>21</v>
      </c>
      <c r="C592" t="s">
        <v>495</v>
      </c>
      <c r="D592" t="s">
        <v>31</v>
      </c>
      <c r="E592" t="s">
        <v>441</v>
      </c>
      <c r="F592" t="s">
        <v>558</v>
      </c>
      <c r="G592" t="s">
        <v>442</v>
      </c>
      <c r="H592" s="194">
        <v>-6000</v>
      </c>
      <c r="I592" s="194">
        <v>0</v>
      </c>
      <c r="J592" s="194">
        <v>24000</v>
      </c>
      <c r="K592" s="194">
        <v>-30000</v>
      </c>
    </row>
    <row r="593" spans="1:11" x14ac:dyDescent="0.3">
      <c r="A593" t="s">
        <v>18</v>
      </c>
      <c r="B593" t="s">
        <v>21</v>
      </c>
      <c r="C593" t="s">
        <v>495</v>
      </c>
      <c r="D593" t="s">
        <v>31</v>
      </c>
      <c r="E593" t="s">
        <v>439</v>
      </c>
      <c r="F593" t="s">
        <v>558</v>
      </c>
      <c r="G593" t="s">
        <v>440</v>
      </c>
      <c r="H593" s="194">
        <v>-6000</v>
      </c>
      <c r="I593" s="194">
        <v>0</v>
      </c>
      <c r="J593" s="194">
        <v>24000</v>
      </c>
      <c r="K593" s="194">
        <v>-30000</v>
      </c>
    </row>
    <row r="594" spans="1:11" x14ac:dyDescent="0.3">
      <c r="A594" t="s">
        <v>18</v>
      </c>
      <c r="B594" t="s">
        <v>21</v>
      </c>
      <c r="C594" t="s">
        <v>495</v>
      </c>
      <c r="D594" t="s">
        <v>31</v>
      </c>
      <c r="E594" t="s">
        <v>323</v>
      </c>
      <c r="F594" t="s">
        <v>558</v>
      </c>
      <c r="G594" t="s">
        <v>324</v>
      </c>
      <c r="H594" s="194">
        <v>-132289</v>
      </c>
      <c r="I594" s="194">
        <v>0</v>
      </c>
      <c r="J594" s="194">
        <v>24000</v>
      </c>
      <c r="K594" s="194">
        <v>-156289</v>
      </c>
    </row>
    <row r="595" spans="1:11" x14ac:dyDescent="0.3">
      <c r="A595" t="s">
        <v>18</v>
      </c>
      <c r="B595" t="s">
        <v>21</v>
      </c>
      <c r="C595" t="s">
        <v>495</v>
      </c>
      <c r="D595" t="s">
        <v>31</v>
      </c>
      <c r="E595" t="s">
        <v>273</v>
      </c>
      <c r="F595" t="s">
        <v>558</v>
      </c>
      <c r="G595" t="s">
        <v>274</v>
      </c>
      <c r="H595" s="194">
        <v>-96000</v>
      </c>
      <c r="I595" s="194">
        <v>0</v>
      </c>
      <c r="J595" s="194">
        <v>24000</v>
      </c>
      <c r="K595" s="194">
        <v>-120000</v>
      </c>
    </row>
    <row r="596" spans="1:11" x14ac:dyDescent="0.3">
      <c r="A596" t="s">
        <v>18</v>
      </c>
      <c r="B596" t="s">
        <v>21</v>
      </c>
      <c r="C596" t="s">
        <v>495</v>
      </c>
      <c r="D596" t="s">
        <v>31</v>
      </c>
      <c r="E596" t="s">
        <v>372</v>
      </c>
      <c r="F596" t="s">
        <v>558</v>
      </c>
      <c r="G596" t="s">
        <v>373</v>
      </c>
      <c r="H596" s="194">
        <v>-14000</v>
      </c>
      <c r="I596" s="194">
        <v>34000</v>
      </c>
      <c r="J596" s="194">
        <v>24000</v>
      </c>
      <c r="K596" s="194">
        <v>-4000</v>
      </c>
    </row>
    <row r="597" spans="1:11" x14ac:dyDescent="0.3">
      <c r="A597" t="s">
        <v>18</v>
      </c>
      <c r="B597" t="s">
        <v>21</v>
      </c>
      <c r="C597" t="s">
        <v>495</v>
      </c>
      <c r="D597" t="s">
        <v>31</v>
      </c>
      <c r="E597" t="s">
        <v>461</v>
      </c>
      <c r="F597" t="s">
        <v>558</v>
      </c>
      <c r="G597" t="s">
        <v>462</v>
      </c>
      <c r="H597" s="194">
        <v>0</v>
      </c>
      <c r="I597" s="194">
        <v>0</v>
      </c>
      <c r="J597" s="194">
        <v>108000</v>
      </c>
      <c r="K597" s="194">
        <v>-108000</v>
      </c>
    </row>
    <row r="598" spans="1:11" x14ac:dyDescent="0.3">
      <c r="A598" t="s">
        <v>18</v>
      </c>
      <c r="B598" t="s">
        <v>21</v>
      </c>
      <c r="C598" t="s">
        <v>495</v>
      </c>
      <c r="D598" t="s">
        <v>31</v>
      </c>
      <c r="E598" t="s">
        <v>287</v>
      </c>
      <c r="F598" t="s">
        <v>558</v>
      </c>
      <c r="G598" t="s">
        <v>587</v>
      </c>
      <c r="H598" s="194">
        <v>-78000</v>
      </c>
      <c r="I598" s="194">
        <v>0</v>
      </c>
      <c r="J598" s="194">
        <v>24000</v>
      </c>
      <c r="K598" s="194">
        <v>-102000</v>
      </c>
    </row>
    <row r="599" spans="1:11" x14ac:dyDescent="0.3">
      <c r="A599" t="s">
        <v>18</v>
      </c>
      <c r="B599" t="s">
        <v>21</v>
      </c>
      <c r="C599" t="s">
        <v>495</v>
      </c>
      <c r="D599" t="s">
        <v>31</v>
      </c>
      <c r="E599" t="s">
        <v>451</v>
      </c>
      <c r="F599" t="s">
        <v>558</v>
      </c>
      <c r="G599" t="s">
        <v>452</v>
      </c>
      <c r="H599" s="194">
        <v>0</v>
      </c>
      <c r="I599" s="194">
        <v>4000</v>
      </c>
      <c r="J599" s="194">
        <v>14000</v>
      </c>
      <c r="K599" s="194">
        <v>-10000</v>
      </c>
    </row>
    <row r="600" spans="1:11" x14ac:dyDescent="0.3">
      <c r="A600" t="s">
        <v>18</v>
      </c>
      <c r="B600" t="s">
        <v>21</v>
      </c>
      <c r="C600" t="s">
        <v>495</v>
      </c>
      <c r="D600" t="s">
        <v>31</v>
      </c>
      <c r="E600" t="s">
        <v>407</v>
      </c>
      <c r="F600" t="s">
        <v>558</v>
      </c>
      <c r="G600" t="s">
        <v>408</v>
      </c>
      <c r="H600" s="194">
        <v>-148000</v>
      </c>
      <c r="I600" s="194">
        <v>0</v>
      </c>
      <c r="J600" s="194">
        <v>24000</v>
      </c>
      <c r="K600" s="194">
        <v>-172000</v>
      </c>
    </row>
    <row r="601" spans="1:11" x14ac:dyDescent="0.3">
      <c r="A601" t="s">
        <v>18</v>
      </c>
      <c r="B601" t="s">
        <v>21</v>
      </c>
      <c r="C601" t="s">
        <v>495</v>
      </c>
      <c r="D601" t="s">
        <v>31</v>
      </c>
      <c r="E601" t="s">
        <v>359</v>
      </c>
      <c r="F601" t="s">
        <v>558</v>
      </c>
      <c r="G601" t="s">
        <v>360</v>
      </c>
      <c r="H601" s="194">
        <v>-6000</v>
      </c>
      <c r="I601" s="194">
        <v>0</v>
      </c>
      <c r="J601" s="194">
        <v>0</v>
      </c>
      <c r="K601" s="194">
        <v>-6000</v>
      </c>
    </row>
    <row r="602" spans="1:11" x14ac:dyDescent="0.3">
      <c r="A602" t="s">
        <v>18</v>
      </c>
      <c r="B602" t="s">
        <v>21</v>
      </c>
      <c r="C602" t="s">
        <v>495</v>
      </c>
      <c r="D602" t="s">
        <v>31</v>
      </c>
      <c r="E602" t="s">
        <v>628</v>
      </c>
      <c r="F602" t="s">
        <v>558</v>
      </c>
      <c r="G602" t="s">
        <v>629</v>
      </c>
      <c r="H602" s="194">
        <v>0</v>
      </c>
      <c r="I602" s="194">
        <v>0</v>
      </c>
      <c r="J602" s="194">
        <v>10000</v>
      </c>
      <c r="K602" s="194">
        <v>-10000</v>
      </c>
    </row>
    <row r="603" spans="1:11" x14ac:dyDescent="0.3">
      <c r="A603" t="s">
        <v>18</v>
      </c>
      <c r="B603" t="s">
        <v>21</v>
      </c>
      <c r="C603" t="s">
        <v>495</v>
      </c>
      <c r="D603" t="s">
        <v>31</v>
      </c>
      <c r="E603" t="s">
        <v>320</v>
      </c>
      <c r="F603" t="s">
        <v>558</v>
      </c>
      <c r="G603" t="s">
        <v>562</v>
      </c>
      <c r="H603" s="194">
        <v>-30000</v>
      </c>
      <c r="I603" s="194">
        <v>36000</v>
      </c>
      <c r="J603" s="194">
        <v>20000</v>
      </c>
      <c r="K603" s="194">
        <v>-14000</v>
      </c>
    </row>
    <row r="604" spans="1:11" x14ac:dyDescent="0.3">
      <c r="A604" t="s">
        <v>18</v>
      </c>
      <c r="B604" t="s">
        <v>21</v>
      </c>
      <c r="C604" t="s">
        <v>495</v>
      </c>
      <c r="D604" t="s">
        <v>31</v>
      </c>
      <c r="E604" t="s">
        <v>357</v>
      </c>
      <c r="F604" t="s">
        <v>558</v>
      </c>
      <c r="G604" t="s">
        <v>358</v>
      </c>
      <c r="H604" s="194">
        <v>-48000</v>
      </c>
      <c r="I604" s="194">
        <v>0</v>
      </c>
      <c r="J604" s="194">
        <v>24000</v>
      </c>
      <c r="K604" s="194">
        <v>-72000</v>
      </c>
    </row>
    <row r="605" spans="1:11" x14ac:dyDescent="0.3">
      <c r="A605" t="s">
        <v>18</v>
      </c>
      <c r="B605" t="s">
        <v>21</v>
      </c>
      <c r="C605" t="s">
        <v>495</v>
      </c>
      <c r="D605" t="s">
        <v>31</v>
      </c>
      <c r="E605" t="s">
        <v>405</v>
      </c>
      <c r="F605" t="s">
        <v>558</v>
      </c>
      <c r="G605" t="s">
        <v>406</v>
      </c>
      <c r="H605" s="194">
        <v>-48000</v>
      </c>
      <c r="I605" s="194">
        <v>0</v>
      </c>
      <c r="J605" s="194">
        <v>24000</v>
      </c>
      <c r="K605" s="194">
        <v>-72000</v>
      </c>
    </row>
    <row r="606" spans="1:11" x14ac:dyDescent="0.3">
      <c r="A606" t="s">
        <v>18</v>
      </c>
      <c r="B606" t="s">
        <v>21</v>
      </c>
      <c r="C606" t="s">
        <v>495</v>
      </c>
      <c r="D606" t="s">
        <v>31</v>
      </c>
      <c r="E606" t="s">
        <v>352</v>
      </c>
      <c r="F606" t="s">
        <v>558</v>
      </c>
      <c r="G606" t="s">
        <v>589</v>
      </c>
      <c r="H606" s="194">
        <v>-136000</v>
      </c>
      <c r="I606" s="194">
        <v>0</v>
      </c>
      <c r="J606" s="194">
        <v>24000</v>
      </c>
      <c r="K606" s="194">
        <v>-160000</v>
      </c>
    </row>
    <row r="607" spans="1:11" x14ac:dyDescent="0.3">
      <c r="A607" t="s">
        <v>18</v>
      </c>
      <c r="B607" t="s">
        <v>21</v>
      </c>
      <c r="C607" t="s">
        <v>495</v>
      </c>
      <c r="D607" t="s">
        <v>31</v>
      </c>
      <c r="E607" t="s">
        <v>409</v>
      </c>
      <c r="F607" t="s">
        <v>558</v>
      </c>
      <c r="G607" t="s">
        <v>410</v>
      </c>
      <c r="H607" s="194">
        <v>-46000</v>
      </c>
      <c r="I607" s="194">
        <v>0</v>
      </c>
      <c r="J607" s="194">
        <v>24000</v>
      </c>
      <c r="K607" s="194">
        <v>-70000</v>
      </c>
    </row>
    <row r="608" spans="1:11" x14ac:dyDescent="0.3">
      <c r="A608" t="s">
        <v>18</v>
      </c>
      <c r="B608" t="s">
        <v>21</v>
      </c>
      <c r="C608" t="s">
        <v>495</v>
      </c>
      <c r="D608" t="s">
        <v>31</v>
      </c>
      <c r="E608" t="s">
        <v>289</v>
      </c>
      <c r="F608" t="s">
        <v>558</v>
      </c>
      <c r="G608" t="s">
        <v>590</v>
      </c>
      <c r="H608" s="194">
        <v>-2000</v>
      </c>
      <c r="I608" s="194">
        <v>0</v>
      </c>
      <c r="J608" s="194">
        <v>0</v>
      </c>
      <c r="K608" s="194">
        <v>-2000</v>
      </c>
    </row>
    <row r="609" spans="1:11" x14ac:dyDescent="0.3">
      <c r="A609" t="s">
        <v>18</v>
      </c>
      <c r="B609" t="s">
        <v>21</v>
      </c>
      <c r="C609" t="s">
        <v>495</v>
      </c>
      <c r="D609" t="s">
        <v>31</v>
      </c>
      <c r="E609" t="s">
        <v>356</v>
      </c>
      <c r="F609" t="s">
        <v>558</v>
      </c>
      <c r="G609" t="s">
        <v>592</v>
      </c>
      <c r="H609" s="194">
        <v>-140000</v>
      </c>
      <c r="I609" s="194">
        <v>0</v>
      </c>
      <c r="J609" s="194">
        <v>24000</v>
      </c>
      <c r="K609" s="194">
        <v>-164000</v>
      </c>
    </row>
    <row r="610" spans="1:11" x14ac:dyDescent="0.3">
      <c r="A610" t="s">
        <v>18</v>
      </c>
      <c r="B610" t="s">
        <v>21</v>
      </c>
      <c r="C610" t="s">
        <v>495</v>
      </c>
      <c r="D610" t="s">
        <v>31</v>
      </c>
      <c r="E610" t="s">
        <v>364</v>
      </c>
      <c r="F610" t="s">
        <v>558</v>
      </c>
      <c r="G610" t="s">
        <v>365</v>
      </c>
      <c r="H610" s="194">
        <v>-2148000</v>
      </c>
      <c r="I610" s="194">
        <v>0</v>
      </c>
      <c r="J610" s="194">
        <v>720000</v>
      </c>
      <c r="K610" s="194">
        <v>-2868000</v>
      </c>
    </row>
    <row r="611" spans="1:11" x14ac:dyDescent="0.3">
      <c r="A611" t="s">
        <v>18</v>
      </c>
      <c r="B611" t="s">
        <v>21</v>
      </c>
      <c r="C611" t="s">
        <v>495</v>
      </c>
      <c r="D611" t="s">
        <v>31</v>
      </c>
      <c r="E611" t="s">
        <v>397</v>
      </c>
      <c r="F611" t="s">
        <v>558</v>
      </c>
      <c r="G611" t="s">
        <v>398</v>
      </c>
      <c r="H611" s="194">
        <v>-116000</v>
      </c>
      <c r="I611" s="194">
        <v>0</v>
      </c>
      <c r="J611" s="194">
        <v>24000</v>
      </c>
      <c r="K611" s="194">
        <v>-140000</v>
      </c>
    </row>
    <row r="612" spans="1:11" x14ac:dyDescent="0.3">
      <c r="A612" t="s">
        <v>18</v>
      </c>
      <c r="B612" t="s">
        <v>21</v>
      </c>
      <c r="C612" t="s">
        <v>495</v>
      </c>
      <c r="D612" t="s">
        <v>31</v>
      </c>
      <c r="E612" t="s">
        <v>338</v>
      </c>
      <c r="F612" t="s">
        <v>558</v>
      </c>
      <c r="G612" t="s">
        <v>582</v>
      </c>
      <c r="H612" s="194">
        <v>-52000</v>
      </c>
      <c r="I612" s="194">
        <v>0</v>
      </c>
      <c r="J612" s="194">
        <v>24000</v>
      </c>
      <c r="K612" s="194">
        <v>-76000</v>
      </c>
    </row>
    <row r="613" spans="1:11" x14ac:dyDescent="0.3">
      <c r="A613" t="s">
        <v>18</v>
      </c>
      <c r="B613" t="s">
        <v>21</v>
      </c>
      <c r="C613" t="s">
        <v>495</v>
      </c>
      <c r="D613" t="s">
        <v>31</v>
      </c>
      <c r="E613" t="s">
        <v>393</v>
      </c>
      <c r="F613" t="s">
        <v>558</v>
      </c>
      <c r="G613" t="s">
        <v>394</v>
      </c>
      <c r="H613" s="194">
        <v>-66000</v>
      </c>
      <c r="I613" s="194">
        <v>0</v>
      </c>
      <c r="J613" s="194">
        <v>24000</v>
      </c>
      <c r="K613" s="194">
        <v>-90000</v>
      </c>
    </row>
    <row r="614" spans="1:11" x14ac:dyDescent="0.3">
      <c r="A614" t="s">
        <v>18</v>
      </c>
      <c r="B614" t="s">
        <v>21</v>
      </c>
      <c r="C614" t="s">
        <v>495</v>
      </c>
      <c r="D614" t="s">
        <v>31</v>
      </c>
      <c r="E614" t="s">
        <v>445</v>
      </c>
      <c r="F614" t="s">
        <v>558</v>
      </c>
      <c r="G614" t="s">
        <v>446</v>
      </c>
      <c r="H614" s="194">
        <v>0</v>
      </c>
      <c r="I614" s="194">
        <v>0</v>
      </c>
      <c r="J614" s="194">
        <v>20000</v>
      </c>
      <c r="K614" s="194">
        <v>-20000</v>
      </c>
    </row>
    <row r="615" spans="1:11" x14ac:dyDescent="0.3">
      <c r="A615" t="s">
        <v>18</v>
      </c>
      <c r="B615" t="s">
        <v>21</v>
      </c>
      <c r="C615" t="s">
        <v>495</v>
      </c>
      <c r="D615" t="s">
        <v>31</v>
      </c>
      <c r="E615" t="s">
        <v>429</v>
      </c>
      <c r="F615" t="s">
        <v>558</v>
      </c>
      <c r="G615" t="s">
        <v>430</v>
      </c>
      <c r="H615" s="194">
        <v>-44000</v>
      </c>
      <c r="I615" s="194">
        <v>0</v>
      </c>
      <c r="J615" s="194">
        <v>24000</v>
      </c>
      <c r="K615" s="194">
        <v>-68000</v>
      </c>
    </row>
    <row r="616" spans="1:11" x14ac:dyDescent="0.3">
      <c r="A616" t="s">
        <v>18</v>
      </c>
      <c r="B616" t="s">
        <v>21</v>
      </c>
      <c r="C616" t="s">
        <v>495</v>
      </c>
      <c r="D616" t="s">
        <v>31</v>
      </c>
      <c r="E616" t="s">
        <v>355</v>
      </c>
      <c r="F616" t="s">
        <v>558</v>
      </c>
      <c r="G616" t="s">
        <v>593</v>
      </c>
      <c r="H616" s="194">
        <v>-88000</v>
      </c>
      <c r="I616" s="194">
        <v>0</v>
      </c>
      <c r="J616" s="194">
        <v>24000</v>
      </c>
      <c r="K616" s="194">
        <v>-112000</v>
      </c>
    </row>
    <row r="617" spans="1:11" x14ac:dyDescent="0.3">
      <c r="A617" t="s">
        <v>18</v>
      </c>
      <c r="B617" t="s">
        <v>21</v>
      </c>
      <c r="C617" t="s">
        <v>495</v>
      </c>
      <c r="D617" t="s">
        <v>31</v>
      </c>
      <c r="E617" t="s">
        <v>401</v>
      </c>
      <c r="F617" t="s">
        <v>558</v>
      </c>
      <c r="G617" t="s">
        <v>402</v>
      </c>
      <c r="H617" s="194">
        <v>-72845</v>
      </c>
      <c r="I617" s="194">
        <v>0</v>
      </c>
      <c r="J617" s="194">
        <v>24000</v>
      </c>
      <c r="K617" s="194">
        <v>-96845</v>
      </c>
    </row>
    <row r="618" spans="1:11" x14ac:dyDescent="0.3">
      <c r="A618" t="s">
        <v>18</v>
      </c>
      <c r="B618" t="s">
        <v>21</v>
      </c>
      <c r="C618" t="s">
        <v>495</v>
      </c>
      <c r="D618" t="s">
        <v>31</v>
      </c>
      <c r="E618" t="s">
        <v>354</v>
      </c>
      <c r="F618" t="s">
        <v>558</v>
      </c>
      <c r="G618" t="s">
        <v>594</v>
      </c>
      <c r="H618" s="194">
        <v>-20000</v>
      </c>
      <c r="I618" s="194">
        <v>40000</v>
      </c>
      <c r="J618" s="194">
        <v>20000</v>
      </c>
      <c r="K618" s="194">
        <v>0</v>
      </c>
    </row>
    <row r="619" spans="1:11" x14ac:dyDescent="0.3">
      <c r="A619" t="s">
        <v>18</v>
      </c>
      <c r="B619" t="s">
        <v>21</v>
      </c>
      <c r="C619" t="s">
        <v>495</v>
      </c>
      <c r="D619" t="s">
        <v>31</v>
      </c>
      <c r="E619" t="s">
        <v>447</v>
      </c>
      <c r="F619" t="s">
        <v>558</v>
      </c>
      <c r="G619" t="s">
        <v>448</v>
      </c>
      <c r="H619" s="194">
        <v>0</v>
      </c>
      <c r="I619" s="194">
        <v>0</v>
      </c>
      <c r="J619" s="194">
        <v>120000</v>
      </c>
      <c r="K619" s="194">
        <v>-120000</v>
      </c>
    </row>
    <row r="620" spans="1:11" x14ac:dyDescent="0.3">
      <c r="A620" t="s">
        <v>18</v>
      </c>
      <c r="B620" t="s">
        <v>21</v>
      </c>
      <c r="C620" t="s">
        <v>495</v>
      </c>
      <c r="D620" t="s">
        <v>31</v>
      </c>
      <c r="E620" t="s">
        <v>459</v>
      </c>
      <c r="F620" t="s">
        <v>558</v>
      </c>
      <c r="G620" t="s">
        <v>460</v>
      </c>
      <c r="H620" s="194">
        <v>0</v>
      </c>
      <c r="I620" s="194">
        <v>0</v>
      </c>
      <c r="J620" s="194">
        <v>18000</v>
      </c>
      <c r="K620" s="194">
        <v>-18000</v>
      </c>
    </row>
    <row r="621" spans="1:11" x14ac:dyDescent="0.3">
      <c r="A621" t="s">
        <v>18</v>
      </c>
      <c r="B621" t="s">
        <v>21</v>
      </c>
      <c r="C621" t="s">
        <v>495</v>
      </c>
      <c r="D621" t="s">
        <v>31</v>
      </c>
      <c r="E621" t="s">
        <v>379</v>
      </c>
      <c r="F621" t="s">
        <v>558</v>
      </c>
      <c r="G621" t="s">
        <v>380</v>
      </c>
      <c r="H621" s="194">
        <v>-24000</v>
      </c>
      <c r="I621" s="194">
        <v>0</v>
      </c>
      <c r="J621" s="194">
        <v>24000</v>
      </c>
      <c r="K621" s="194">
        <v>-48000</v>
      </c>
    </row>
    <row r="622" spans="1:11" x14ac:dyDescent="0.3">
      <c r="A622" t="s">
        <v>18</v>
      </c>
      <c r="B622" t="s">
        <v>21</v>
      </c>
      <c r="C622" t="s">
        <v>495</v>
      </c>
      <c r="D622" t="s">
        <v>31</v>
      </c>
      <c r="E622" t="s">
        <v>368</v>
      </c>
      <c r="F622" t="s">
        <v>558</v>
      </c>
      <c r="G622" t="s">
        <v>369</v>
      </c>
      <c r="H622" s="194">
        <v>-468000</v>
      </c>
      <c r="I622" s="194">
        <v>0</v>
      </c>
      <c r="J622" s="194">
        <v>144000</v>
      </c>
      <c r="K622" s="194">
        <v>-612000</v>
      </c>
    </row>
    <row r="623" spans="1:11" x14ac:dyDescent="0.3">
      <c r="A623" t="s">
        <v>18</v>
      </c>
      <c r="B623" t="s">
        <v>21</v>
      </c>
      <c r="C623" t="s">
        <v>495</v>
      </c>
      <c r="D623" t="s">
        <v>31</v>
      </c>
      <c r="E623" t="s">
        <v>419</v>
      </c>
      <c r="F623" t="s">
        <v>558</v>
      </c>
      <c r="G623" t="s">
        <v>420</v>
      </c>
      <c r="H623" s="194">
        <v>-110000</v>
      </c>
      <c r="I623" s="194">
        <v>0</v>
      </c>
      <c r="J623" s="194">
        <v>24000</v>
      </c>
      <c r="K623" s="194">
        <v>-134000</v>
      </c>
    </row>
    <row r="624" spans="1:11" x14ac:dyDescent="0.3">
      <c r="A624" t="s">
        <v>18</v>
      </c>
      <c r="B624" t="s">
        <v>21</v>
      </c>
      <c r="C624" t="s">
        <v>495</v>
      </c>
      <c r="D624" t="s">
        <v>31</v>
      </c>
      <c r="E624" t="s">
        <v>413</v>
      </c>
      <c r="F624" t="s">
        <v>558</v>
      </c>
      <c r="G624" t="s">
        <v>414</v>
      </c>
      <c r="H624" s="194">
        <v>-988000</v>
      </c>
      <c r="I624" s="194">
        <v>0</v>
      </c>
      <c r="J624" s="194">
        <v>601603</v>
      </c>
      <c r="K624" s="194">
        <v>-1589603</v>
      </c>
    </row>
    <row r="625" spans="1:11" x14ac:dyDescent="0.3">
      <c r="A625" t="s">
        <v>18</v>
      </c>
      <c r="B625" t="s">
        <v>21</v>
      </c>
      <c r="C625" t="s">
        <v>495</v>
      </c>
      <c r="D625" t="s">
        <v>31</v>
      </c>
      <c r="E625" t="s">
        <v>339</v>
      </c>
      <c r="F625" t="s">
        <v>558</v>
      </c>
      <c r="G625" t="s">
        <v>583</v>
      </c>
      <c r="H625" s="194">
        <v>-68000</v>
      </c>
      <c r="I625" s="194">
        <v>0</v>
      </c>
      <c r="J625" s="194">
        <v>24000</v>
      </c>
      <c r="K625" s="194">
        <v>-92000</v>
      </c>
    </row>
    <row r="626" spans="1:11" x14ac:dyDescent="0.3">
      <c r="A626" t="s">
        <v>18</v>
      </c>
      <c r="B626" t="s">
        <v>21</v>
      </c>
      <c r="C626" t="s">
        <v>495</v>
      </c>
      <c r="D626" t="s">
        <v>31</v>
      </c>
      <c r="E626" t="s">
        <v>366</v>
      </c>
      <c r="F626" t="s">
        <v>558</v>
      </c>
      <c r="G626" t="s">
        <v>367</v>
      </c>
      <c r="H626" s="194">
        <v>-118000</v>
      </c>
      <c r="I626" s="194">
        <v>0</v>
      </c>
      <c r="J626" s="194">
        <v>24000</v>
      </c>
      <c r="K626" s="194">
        <v>-142000</v>
      </c>
    </row>
    <row r="627" spans="1:11" x14ac:dyDescent="0.3">
      <c r="A627" t="s">
        <v>18</v>
      </c>
      <c r="B627" t="s">
        <v>21</v>
      </c>
      <c r="C627" t="s">
        <v>495</v>
      </c>
      <c r="D627" t="s">
        <v>31</v>
      </c>
      <c r="E627" t="s">
        <v>370</v>
      </c>
      <c r="F627" t="s">
        <v>558</v>
      </c>
      <c r="G627" t="s">
        <v>371</v>
      </c>
      <c r="H627" s="194">
        <v>-1868000</v>
      </c>
      <c r="I627" s="194">
        <v>0</v>
      </c>
      <c r="J627" s="194">
        <v>624000</v>
      </c>
      <c r="K627" s="194">
        <v>-2492000</v>
      </c>
    </row>
    <row r="628" spans="1:11" x14ac:dyDescent="0.3">
      <c r="A628" t="s">
        <v>18</v>
      </c>
      <c r="B628" t="s">
        <v>21</v>
      </c>
      <c r="C628" t="s">
        <v>495</v>
      </c>
      <c r="D628" t="s">
        <v>31</v>
      </c>
      <c r="E628" t="s">
        <v>387</v>
      </c>
      <c r="F628" t="s">
        <v>558</v>
      </c>
      <c r="G628" t="s">
        <v>388</v>
      </c>
      <c r="H628" s="194">
        <v>-16000</v>
      </c>
      <c r="I628" s="194">
        <v>0</v>
      </c>
      <c r="J628" s="194">
        <v>0</v>
      </c>
      <c r="K628" s="194">
        <v>-16000</v>
      </c>
    </row>
    <row r="629" spans="1:11" x14ac:dyDescent="0.3">
      <c r="A629" t="s">
        <v>18</v>
      </c>
      <c r="B629" t="s">
        <v>21</v>
      </c>
      <c r="C629" t="s">
        <v>495</v>
      </c>
      <c r="D629" t="s">
        <v>31</v>
      </c>
      <c r="E629" t="s">
        <v>275</v>
      </c>
      <c r="F629" t="s">
        <v>558</v>
      </c>
      <c r="G629" t="s">
        <v>563</v>
      </c>
      <c r="H629" s="194">
        <v>-66000</v>
      </c>
      <c r="I629" s="194">
        <v>0</v>
      </c>
      <c r="J629" s="194">
        <v>24000</v>
      </c>
      <c r="K629" s="194">
        <v>-90000</v>
      </c>
    </row>
    <row r="630" spans="1:11" x14ac:dyDescent="0.3">
      <c r="A630" t="s">
        <v>18</v>
      </c>
      <c r="B630" t="s">
        <v>21</v>
      </c>
      <c r="C630" t="s">
        <v>495</v>
      </c>
      <c r="D630" t="s">
        <v>31</v>
      </c>
      <c r="E630" t="s">
        <v>276</v>
      </c>
      <c r="F630" t="s">
        <v>558</v>
      </c>
      <c r="G630" t="s">
        <v>277</v>
      </c>
      <c r="H630" s="194">
        <v>-64000</v>
      </c>
      <c r="I630" s="194">
        <v>0</v>
      </c>
      <c r="J630" s="194">
        <v>24000</v>
      </c>
      <c r="K630" s="194">
        <v>-88000</v>
      </c>
    </row>
    <row r="631" spans="1:11" x14ac:dyDescent="0.3">
      <c r="A631" t="s">
        <v>18</v>
      </c>
      <c r="B631" t="s">
        <v>21</v>
      </c>
      <c r="C631" t="s">
        <v>495</v>
      </c>
      <c r="D631" t="s">
        <v>31</v>
      </c>
      <c r="E631" t="s">
        <v>340</v>
      </c>
      <c r="F631" t="s">
        <v>558</v>
      </c>
      <c r="G631" t="s">
        <v>584</v>
      </c>
      <c r="H631" s="194">
        <v>-768000</v>
      </c>
      <c r="I631" s="194">
        <v>0</v>
      </c>
      <c r="J631" s="194">
        <v>624000</v>
      </c>
      <c r="K631" s="194">
        <v>-1392000</v>
      </c>
    </row>
    <row r="632" spans="1:11" x14ac:dyDescent="0.3">
      <c r="A632" t="s">
        <v>18</v>
      </c>
      <c r="B632" t="s">
        <v>21</v>
      </c>
      <c r="C632" t="s">
        <v>495</v>
      </c>
      <c r="D632" t="s">
        <v>31</v>
      </c>
      <c r="E632" t="s">
        <v>631</v>
      </c>
      <c r="F632" t="s">
        <v>558</v>
      </c>
      <c r="G632" t="s">
        <v>632</v>
      </c>
      <c r="H632" s="194">
        <v>0</v>
      </c>
      <c r="I632" s="194">
        <v>0</v>
      </c>
      <c r="J632" s="194">
        <v>110000</v>
      </c>
      <c r="K632" s="194">
        <v>-110000</v>
      </c>
    </row>
    <row r="633" spans="1:11" x14ac:dyDescent="0.3">
      <c r="A633" t="s">
        <v>18</v>
      </c>
      <c r="B633" t="s">
        <v>21</v>
      </c>
      <c r="C633" t="s">
        <v>495</v>
      </c>
      <c r="D633" t="s">
        <v>31</v>
      </c>
      <c r="E633" t="s">
        <v>633</v>
      </c>
      <c r="F633" t="s">
        <v>558</v>
      </c>
      <c r="G633" t="s">
        <v>634</v>
      </c>
      <c r="H633" s="194">
        <v>0</v>
      </c>
      <c r="I633" s="194">
        <v>0</v>
      </c>
      <c r="J633" s="194">
        <v>6000</v>
      </c>
      <c r="K633" s="194">
        <v>-6000</v>
      </c>
    </row>
    <row r="634" spans="1:11" x14ac:dyDescent="0.3">
      <c r="A634" t="s">
        <v>18</v>
      </c>
      <c r="B634" t="s">
        <v>21</v>
      </c>
      <c r="C634" t="s">
        <v>495</v>
      </c>
      <c r="D634" t="s">
        <v>31</v>
      </c>
      <c r="E634" t="s">
        <v>341</v>
      </c>
      <c r="F634" t="s">
        <v>558</v>
      </c>
      <c r="G634" t="s">
        <v>570</v>
      </c>
      <c r="H634" s="194">
        <v>-68000</v>
      </c>
      <c r="I634" s="194">
        <v>0</v>
      </c>
      <c r="J634" s="194">
        <v>24000</v>
      </c>
      <c r="K634" s="194">
        <v>-92000</v>
      </c>
    </row>
    <row r="635" spans="1:11" x14ac:dyDescent="0.3">
      <c r="A635" t="s">
        <v>18</v>
      </c>
      <c r="B635" t="s">
        <v>21</v>
      </c>
      <c r="C635" t="s">
        <v>495</v>
      </c>
      <c r="D635" t="s">
        <v>31</v>
      </c>
      <c r="E635" t="s">
        <v>385</v>
      </c>
      <c r="F635" t="s">
        <v>558</v>
      </c>
      <c r="G635" t="s">
        <v>386</v>
      </c>
      <c r="H635" s="194">
        <v>-68000</v>
      </c>
      <c r="I635" s="194">
        <v>0</v>
      </c>
      <c r="J635" s="194">
        <v>24000</v>
      </c>
      <c r="K635" s="194">
        <v>-92000</v>
      </c>
    </row>
    <row r="636" spans="1:11" x14ac:dyDescent="0.3">
      <c r="A636" t="s">
        <v>18</v>
      </c>
      <c r="B636" t="s">
        <v>21</v>
      </c>
      <c r="C636" t="s">
        <v>495</v>
      </c>
      <c r="D636" t="s">
        <v>31</v>
      </c>
      <c r="E636" t="s">
        <v>342</v>
      </c>
      <c r="F636" t="s">
        <v>558</v>
      </c>
      <c r="G636" t="s">
        <v>572</v>
      </c>
      <c r="H636" s="194">
        <v>-40000</v>
      </c>
      <c r="I636" s="194">
        <v>0</v>
      </c>
      <c r="J636" s="194">
        <v>24000</v>
      </c>
      <c r="K636" s="194">
        <v>-64000</v>
      </c>
    </row>
    <row r="637" spans="1:11" x14ac:dyDescent="0.3">
      <c r="A637" t="s">
        <v>18</v>
      </c>
      <c r="B637" t="s">
        <v>21</v>
      </c>
      <c r="C637" t="s">
        <v>495</v>
      </c>
      <c r="D637" t="s">
        <v>31</v>
      </c>
      <c r="E637" t="s">
        <v>362</v>
      </c>
      <c r="F637" t="s">
        <v>558</v>
      </c>
      <c r="G637" t="s">
        <v>586</v>
      </c>
      <c r="H637" s="194">
        <v>-2000</v>
      </c>
      <c r="I637" s="194">
        <v>0</v>
      </c>
      <c r="J637" s="194">
        <v>0</v>
      </c>
      <c r="K637" s="194">
        <v>-2000</v>
      </c>
    </row>
    <row r="638" spans="1:11" x14ac:dyDescent="0.3">
      <c r="A638" t="s">
        <v>18</v>
      </c>
      <c r="B638" t="s">
        <v>21</v>
      </c>
      <c r="C638" t="s">
        <v>495</v>
      </c>
      <c r="D638" t="s">
        <v>31</v>
      </c>
      <c r="E638" t="s">
        <v>457</v>
      </c>
      <c r="F638" t="s">
        <v>558</v>
      </c>
      <c r="G638" t="s">
        <v>458</v>
      </c>
      <c r="H638" s="194">
        <v>0</v>
      </c>
      <c r="I638" s="194">
        <v>0</v>
      </c>
      <c r="J638" s="194">
        <v>20000</v>
      </c>
      <c r="K638" s="194">
        <v>-20000</v>
      </c>
    </row>
    <row r="639" spans="1:11" x14ac:dyDescent="0.3">
      <c r="A639" t="s">
        <v>18</v>
      </c>
      <c r="B639" t="s">
        <v>21</v>
      </c>
      <c r="C639" t="s">
        <v>495</v>
      </c>
      <c r="D639" t="s">
        <v>31</v>
      </c>
      <c r="E639" t="s">
        <v>334</v>
      </c>
      <c r="F639" t="s">
        <v>558</v>
      </c>
      <c r="G639" t="s">
        <v>564</v>
      </c>
      <c r="H639" s="194">
        <v>-62000</v>
      </c>
      <c r="I639" s="194">
        <v>0</v>
      </c>
      <c r="J639" s="194">
        <v>24000</v>
      </c>
      <c r="K639" s="194">
        <v>-86000</v>
      </c>
    </row>
    <row r="640" spans="1:11" x14ac:dyDescent="0.3">
      <c r="A640" t="s">
        <v>18</v>
      </c>
      <c r="B640" t="s">
        <v>21</v>
      </c>
      <c r="C640" t="s">
        <v>495</v>
      </c>
      <c r="D640" t="s">
        <v>31</v>
      </c>
      <c r="E640" t="s">
        <v>465</v>
      </c>
      <c r="F640" t="s">
        <v>558</v>
      </c>
      <c r="G640" t="s">
        <v>466</v>
      </c>
      <c r="H640" s="194">
        <v>0</v>
      </c>
      <c r="I640" s="194">
        <v>0</v>
      </c>
      <c r="J640" s="194">
        <v>416000</v>
      </c>
      <c r="K640" s="194">
        <v>-416000</v>
      </c>
    </row>
    <row r="641" spans="1:11" x14ac:dyDescent="0.3">
      <c r="A641" t="s">
        <v>18</v>
      </c>
      <c r="B641" t="s">
        <v>21</v>
      </c>
      <c r="C641" t="s">
        <v>495</v>
      </c>
      <c r="D641" t="s">
        <v>31</v>
      </c>
      <c r="E641" t="s">
        <v>363</v>
      </c>
      <c r="F641" t="s">
        <v>558</v>
      </c>
      <c r="G641" t="s">
        <v>588</v>
      </c>
      <c r="H641" s="194">
        <v>-86000</v>
      </c>
      <c r="I641" s="194">
        <v>0</v>
      </c>
      <c r="J641" s="194">
        <v>24000</v>
      </c>
      <c r="K641" s="194">
        <v>-110000</v>
      </c>
    </row>
    <row r="642" spans="1:11" x14ac:dyDescent="0.3">
      <c r="A642" t="s">
        <v>18</v>
      </c>
      <c r="B642" t="s">
        <v>21</v>
      </c>
      <c r="C642" t="s">
        <v>495</v>
      </c>
      <c r="D642" t="s">
        <v>31</v>
      </c>
      <c r="E642" t="s">
        <v>453</v>
      </c>
      <c r="F642" t="s">
        <v>558</v>
      </c>
      <c r="G642" t="s">
        <v>454</v>
      </c>
      <c r="H642" s="194">
        <v>0</v>
      </c>
      <c r="I642" s="194">
        <v>0</v>
      </c>
      <c r="J642" s="194">
        <v>520000</v>
      </c>
      <c r="K642" s="194">
        <v>-520000</v>
      </c>
    </row>
    <row r="643" spans="1:11" x14ac:dyDescent="0.3">
      <c r="A643" t="s">
        <v>18</v>
      </c>
      <c r="B643" t="s">
        <v>21</v>
      </c>
      <c r="C643" t="s">
        <v>495</v>
      </c>
      <c r="D643" t="s">
        <v>31</v>
      </c>
      <c r="E643" t="s">
        <v>333</v>
      </c>
      <c r="F643" t="s">
        <v>558</v>
      </c>
      <c r="G643" t="s">
        <v>565</v>
      </c>
      <c r="H643" s="194">
        <v>-66000</v>
      </c>
      <c r="I643" s="194">
        <v>0</v>
      </c>
      <c r="J643" s="194">
        <v>24000</v>
      </c>
      <c r="K643" s="194">
        <v>-90000</v>
      </c>
    </row>
    <row r="644" spans="1:11" x14ac:dyDescent="0.3">
      <c r="A644" t="s">
        <v>18</v>
      </c>
      <c r="B644" t="s">
        <v>21</v>
      </c>
      <c r="C644" t="s">
        <v>495</v>
      </c>
      <c r="D644" t="s">
        <v>31</v>
      </c>
      <c r="E644" t="s">
        <v>343</v>
      </c>
      <c r="F644" t="s">
        <v>558</v>
      </c>
      <c r="G644" t="s">
        <v>573</v>
      </c>
      <c r="H644" s="194">
        <v>-70000</v>
      </c>
      <c r="I644" s="194">
        <v>0</v>
      </c>
      <c r="J644" s="194">
        <v>24000</v>
      </c>
      <c r="K644" s="194">
        <v>-94000</v>
      </c>
    </row>
    <row r="645" spans="1:11" x14ac:dyDescent="0.3">
      <c r="A645" t="s">
        <v>18</v>
      </c>
      <c r="B645" t="s">
        <v>21</v>
      </c>
      <c r="C645" t="s">
        <v>495</v>
      </c>
      <c r="D645" t="s">
        <v>31</v>
      </c>
      <c r="E645" t="s">
        <v>326</v>
      </c>
      <c r="F645" t="s">
        <v>558</v>
      </c>
      <c r="G645" t="s">
        <v>327</v>
      </c>
      <c r="H645" s="194">
        <v>-62000</v>
      </c>
      <c r="I645" s="194">
        <v>0</v>
      </c>
      <c r="J645" s="194">
        <v>24000</v>
      </c>
      <c r="K645" s="194">
        <v>-86000</v>
      </c>
    </row>
    <row r="646" spans="1:11" x14ac:dyDescent="0.3">
      <c r="A646" t="s">
        <v>18</v>
      </c>
      <c r="B646" t="s">
        <v>21</v>
      </c>
      <c r="C646" t="s">
        <v>496</v>
      </c>
      <c r="D646" t="s">
        <v>41</v>
      </c>
      <c r="E646" t="s">
        <v>278</v>
      </c>
      <c r="F646" t="s">
        <v>558</v>
      </c>
      <c r="G646" t="s">
        <v>566</v>
      </c>
      <c r="H646" s="194">
        <v>-493515</v>
      </c>
      <c r="I646" s="194">
        <v>0</v>
      </c>
      <c r="J646" s="194">
        <v>480000</v>
      </c>
      <c r="K646" s="194">
        <v>-973515</v>
      </c>
    </row>
    <row r="647" spans="1:11" x14ac:dyDescent="0.3">
      <c r="A647" t="s">
        <v>18</v>
      </c>
      <c r="B647" t="s">
        <v>21</v>
      </c>
      <c r="C647" t="s">
        <v>496</v>
      </c>
      <c r="D647" t="s">
        <v>41</v>
      </c>
      <c r="E647" t="s">
        <v>349</v>
      </c>
      <c r="F647" t="s">
        <v>558</v>
      </c>
      <c r="G647" t="s">
        <v>574</v>
      </c>
      <c r="H647" s="194">
        <v>-1800000</v>
      </c>
      <c r="I647" s="194">
        <v>0</v>
      </c>
      <c r="J647" s="194">
        <v>480000</v>
      </c>
      <c r="K647" s="194">
        <v>-2280000</v>
      </c>
    </row>
    <row r="648" spans="1:11" x14ac:dyDescent="0.3">
      <c r="A648" t="s">
        <v>18</v>
      </c>
      <c r="B648" t="s">
        <v>21</v>
      </c>
      <c r="C648" t="s">
        <v>496</v>
      </c>
      <c r="D648" t="s">
        <v>41</v>
      </c>
      <c r="E648" t="s">
        <v>348</v>
      </c>
      <c r="F648" t="s">
        <v>558</v>
      </c>
      <c r="G648" t="s">
        <v>575</v>
      </c>
      <c r="H648" s="194">
        <v>-1800000</v>
      </c>
      <c r="I648" s="194">
        <v>414000</v>
      </c>
      <c r="J648" s="194">
        <v>480000</v>
      </c>
      <c r="K648" s="194">
        <v>-1866000</v>
      </c>
    </row>
    <row r="649" spans="1:11" x14ac:dyDescent="0.3">
      <c r="A649" t="s">
        <v>18</v>
      </c>
      <c r="B649" t="s">
        <v>21</v>
      </c>
      <c r="C649" t="s">
        <v>496</v>
      </c>
      <c r="D649" t="s">
        <v>41</v>
      </c>
      <c r="E649" t="s">
        <v>620</v>
      </c>
      <c r="F649" t="s">
        <v>558</v>
      </c>
      <c r="G649" t="s">
        <v>621</v>
      </c>
      <c r="H649" s="194">
        <v>0</v>
      </c>
      <c r="I649" s="194">
        <v>0</v>
      </c>
      <c r="J649" s="194">
        <v>120000</v>
      </c>
      <c r="K649" s="194">
        <v>-120000</v>
      </c>
    </row>
    <row r="650" spans="1:11" x14ac:dyDescent="0.3">
      <c r="A650" t="s">
        <v>18</v>
      </c>
      <c r="B650" t="s">
        <v>21</v>
      </c>
      <c r="C650" t="s">
        <v>496</v>
      </c>
      <c r="D650" t="s">
        <v>41</v>
      </c>
      <c r="E650" t="s">
        <v>284</v>
      </c>
      <c r="F650" t="s">
        <v>558</v>
      </c>
      <c r="G650" t="s">
        <v>576</v>
      </c>
      <c r="H650" s="194">
        <v>-1920000</v>
      </c>
      <c r="I650" s="194">
        <v>614000</v>
      </c>
      <c r="J650" s="194">
        <v>480000</v>
      </c>
      <c r="K650" s="194">
        <v>-1786000</v>
      </c>
    </row>
    <row r="651" spans="1:11" x14ac:dyDescent="0.3">
      <c r="A651" t="s">
        <v>18</v>
      </c>
      <c r="B651" t="s">
        <v>21</v>
      </c>
      <c r="C651" t="s">
        <v>496</v>
      </c>
      <c r="D651" t="s">
        <v>41</v>
      </c>
      <c r="E651" t="s">
        <v>345</v>
      </c>
      <c r="F651" t="s">
        <v>558</v>
      </c>
      <c r="G651" t="s">
        <v>577</v>
      </c>
      <c r="H651" s="194">
        <v>-1920000</v>
      </c>
      <c r="I651" s="194">
        <v>0</v>
      </c>
      <c r="J651" s="194">
        <v>480000</v>
      </c>
      <c r="K651" s="194">
        <v>-2400000</v>
      </c>
    </row>
    <row r="652" spans="1:11" x14ac:dyDescent="0.3">
      <c r="A652" t="s">
        <v>18</v>
      </c>
      <c r="B652" t="s">
        <v>21</v>
      </c>
      <c r="C652" t="s">
        <v>496</v>
      </c>
      <c r="D652" t="s">
        <v>41</v>
      </c>
      <c r="E652" t="s">
        <v>290</v>
      </c>
      <c r="F652" t="s">
        <v>558</v>
      </c>
      <c r="G652" t="s">
        <v>591</v>
      </c>
      <c r="H652" s="194">
        <v>-1440000</v>
      </c>
      <c r="I652" s="194">
        <v>0</v>
      </c>
      <c r="J652" s="194">
        <v>480000</v>
      </c>
      <c r="K652" s="194">
        <v>-1920000</v>
      </c>
    </row>
    <row r="653" spans="1:11" x14ac:dyDescent="0.3">
      <c r="A653" t="s">
        <v>18</v>
      </c>
      <c r="B653" t="s">
        <v>21</v>
      </c>
      <c r="C653" t="s">
        <v>496</v>
      </c>
      <c r="D653" t="s">
        <v>41</v>
      </c>
      <c r="E653" t="s">
        <v>403</v>
      </c>
      <c r="F653" t="s">
        <v>558</v>
      </c>
      <c r="G653" t="s">
        <v>404</v>
      </c>
      <c r="H653" s="194">
        <v>-600000</v>
      </c>
      <c r="I653" s="194">
        <v>720000</v>
      </c>
      <c r="J653" s="194">
        <v>120000</v>
      </c>
      <c r="K653" s="194">
        <v>0</v>
      </c>
    </row>
    <row r="654" spans="1:11" x14ac:dyDescent="0.3">
      <c r="A654" t="s">
        <v>18</v>
      </c>
      <c r="B654" t="s">
        <v>21</v>
      </c>
      <c r="C654" t="s">
        <v>496</v>
      </c>
      <c r="D654" t="s">
        <v>41</v>
      </c>
      <c r="E654" t="s">
        <v>389</v>
      </c>
      <c r="F654" t="s">
        <v>558</v>
      </c>
      <c r="G654" t="s">
        <v>390</v>
      </c>
      <c r="H654" s="194">
        <v>-1120000</v>
      </c>
      <c r="I654" s="194">
        <v>0</v>
      </c>
      <c r="J654" s="194">
        <v>480000</v>
      </c>
      <c r="K654" s="194">
        <v>-1600000</v>
      </c>
    </row>
    <row r="655" spans="1:11" x14ac:dyDescent="0.3">
      <c r="A655" t="s">
        <v>18</v>
      </c>
      <c r="B655" t="s">
        <v>21</v>
      </c>
      <c r="C655" t="s">
        <v>496</v>
      </c>
      <c r="D655" t="s">
        <v>41</v>
      </c>
      <c r="E655" t="s">
        <v>381</v>
      </c>
      <c r="F655" t="s">
        <v>558</v>
      </c>
      <c r="G655" t="s">
        <v>382</v>
      </c>
      <c r="H655" s="194">
        <v>-1320000</v>
      </c>
      <c r="I655" s="194">
        <v>1760000</v>
      </c>
      <c r="J655" s="194">
        <v>480000</v>
      </c>
      <c r="K655" s="194">
        <v>-40000</v>
      </c>
    </row>
    <row r="656" spans="1:11" x14ac:dyDescent="0.3">
      <c r="A656" t="s">
        <v>18</v>
      </c>
      <c r="B656" t="s">
        <v>21</v>
      </c>
      <c r="C656" t="s">
        <v>496</v>
      </c>
      <c r="D656" t="s">
        <v>41</v>
      </c>
      <c r="E656" t="s">
        <v>399</v>
      </c>
      <c r="F656" t="s">
        <v>558</v>
      </c>
      <c r="G656" t="s">
        <v>400</v>
      </c>
      <c r="H656" s="194">
        <v>-1320000</v>
      </c>
      <c r="I656" s="194">
        <v>0</v>
      </c>
      <c r="J656" s="194">
        <v>480000</v>
      </c>
      <c r="K656" s="194">
        <v>-1800000</v>
      </c>
    </row>
    <row r="657" spans="1:11" x14ac:dyDescent="0.3">
      <c r="A657" t="s">
        <v>18</v>
      </c>
      <c r="B657" t="s">
        <v>21</v>
      </c>
      <c r="C657" t="s">
        <v>496</v>
      </c>
      <c r="D657" t="s">
        <v>41</v>
      </c>
      <c r="E657" t="s">
        <v>463</v>
      </c>
      <c r="F657" t="s">
        <v>558</v>
      </c>
      <c r="G657" t="s">
        <v>464</v>
      </c>
      <c r="H657" s="194">
        <v>0</v>
      </c>
      <c r="I657" s="194">
        <v>0</v>
      </c>
      <c r="J657" s="194">
        <v>360000</v>
      </c>
      <c r="K657" s="194">
        <v>-360000</v>
      </c>
    </row>
    <row r="658" spans="1:11" x14ac:dyDescent="0.3">
      <c r="A658" t="s">
        <v>18</v>
      </c>
      <c r="B658" t="s">
        <v>21</v>
      </c>
      <c r="C658" t="s">
        <v>496</v>
      </c>
      <c r="D658" t="s">
        <v>41</v>
      </c>
      <c r="E658" t="s">
        <v>271</v>
      </c>
      <c r="F658" t="s">
        <v>558</v>
      </c>
      <c r="G658" t="s">
        <v>559</v>
      </c>
      <c r="H658" s="194">
        <v>-1920000</v>
      </c>
      <c r="I658" s="194">
        <v>0</v>
      </c>
      <c r="J658" s="194">
        <v>480000</v>
      </c>
      <c r="K658" s="194">
        <v>-2400000</v>
      </c>
    </row>
    <row r="659" spans="1:11" x14ac:dyDescent="0.3">
      <c r="A659" t="s">
        <v>18</v>
      </c>
      <c r="B659" t="s">
        <v>21</v>
      </c>
      <c r="C659" t="s">
        <v>496</v>
      </c>
      <c r="D659" t="s">
        <v>41</v>
      </c>
      <c r="E659" t="s">
        <v>346</v>
      </c>
      <c r="F659" t="s">
        <v>558</v>
      </c>
      <c r="G659" t="s">
        <v>579</v>
      </c>
      <c r="H659" s="194">
        <v>-1920000</v>
      </c>
      <c r="I659" s="194">
        <v>1034000</v>
      </c>
      <c r="J659" s="194">
        <v>480000</v>
      </c>
      <c r="K659" s="194">
        <v>-1366000</v>
      </c>
    </row>
    <row r="660" spans="1:11" x14ac:dyDescent="0.3">
      <c r="A660" t="s">
        <v>18</v>
      </c>
      <c r="B660" t="s">
        <v>21</v>
      </c>
      <c r="C660" t="s">
        <v>496</v>
      </c>
      <c r="D660" t="s">
        <v>41</v>
      </c>
      <c r="E660" t="s">
        <v>347</v>
      </c>
      <c r="F660" t="s">
        <v>558</v>
      </c>
      <c r="G660" t="s">
        <v>580</v>
      </c>
      <c r="H660" s="194">
        <v>-1920000</v>
      </c>
      <c r="I660" s="194">
        <v>0</v>
      </c>
      <c r="J660" s="194">
        <v>480000</v>
      </c>
      <c r="K660" s="194">
        <v>-2400000</v>
      </c>
    </row>
    <row r="661" spans="1:11" x14ac:dyDescent="0.3">
      <c r="A661" t="s">
        <v>18</v>
      </c>
      <c r="B661" t="s">
        <v>21</v>
      </c>
      <c r="C661" t="s">
        <v>496</v>
      </c>
      <c r="D661" t="s">
        <v>41</v>
      </c>
      <c r="E661" t="s">
        <v>272</v>
      </c>
      <c r="F661" t="s">
        <v>558</v>
      </c>
      <c r="G661" t="s">
        <v>560</v>
      </c>
      <c r="H661" s="194">
        <v>-595000</v>
      </c>
      <c r="I661" s="194">
        <v>0</v>
      </c>
      <c r="J661" s="194">
        <v>480000</v>
      </c>
      <c r="K661" s="194">
        <v>-1075000</v>
      </c>
    </row>
    <row r="662" spans="1:11" x14ac:dyDescent="0.3">
      <c r="A662" t="s">
        <v>18</v>
      </c>
      <c r="B662" t="s">
        <v>21</v>
      </c>
      <c r="C662" t="s">
        <v>496</v>
      </c>
      <c r="D662" t="s">
        <v>41</v>
      </c>
      <c r="E662" t="s">
        <v>325</v>
      </c>
      <c r="F662" t="s">
        <v>558</v>
      </c>
      <c r="G662" t="s">
        <v>567</v>
      </c>
      <c r="H662" s="194">
        <v>-1920000</v>
      </c>
      <c r="I662" s="194">
        <v>0</v>
      </c>
      <c r="J662" s="194">
        <v>480000</v>
      </c>
      <c r="K662" s="194">
        <v>-2400000</v>
      </c>
    </row>
    <row r="663" spans="1:11" x14ac:dyDescent="0.3">
      <c r="A663" t="s">
        <v>18</v>
      </c>
      <c r="B663" t="s">
        <v>21</v>
      </c>
      <c r="C663" t="s">
        <v>496</v>
      </c>
      <c r="D663" t="s">
        <v>41</v>
      </c>
      <c r="E663" t="s">
        <v>479</v>
      </c>
      <c r="F663" t="s">
        <v>558</v>
      </c>
      <c r="G663" t="s">
        <v>480</v>
      </c>
      <c r="H663" s="194">
        <v>-1120000</v>
      </c>
      <c r="I663" s="194">
        <v>0</v>
      </c>
      <c r="J663" s="194">
        <v>480000</v>
      </c>
      <c r="K663" s="194">
        <v>-1600000</v>
      </c>
    </row>
    <row r="664" spans="1:11" x14ac:dyDescent="0.3">
      <c r="A664" t="s">
        <v>18</v>
      </c>
      <c r="B664" t="s">
        <v>21</v>
      </c>
      <c r="C664" t="s">
        <v>496</v>
      </c>
      <c r="D664" t="s">
        <v>41</v>
      </c>
      <c r="E664" t="s">
        <v>328</v>
      </c>
      <c r="F664" t="s">
        <v>558</v>
      </c>
      <c r="G664" t="s">
        <v>568</v>
      </c>
      <c r="H664" s="194">
        <v>-1054000</v>
      </c>
      <c r="I664" s="194">
        <v>0</v>
      </c>
      <c r="J664" s="194">
        <v>480000</v>
      </c>
      <c r="K664" s="194">
        <v>-1534000</v>
      </c>
    </row>
    <row r="665" spans="1:11" x14ac:dyDescent="0.3">
      <c r="A665" t="s">
        <v>18</v>
      </c>
      <c r="B665" t="s">
        <v>21</v>
      </c>
      <c r="C665" t="s">
        <v>496</v>
      </c>
      <c r="D665" t="s">
        <v>41</v>
      </c>
      <c r="E665" t="s">
        <v>317</v>
      </c>
      <c r="F665" t="s">
        <v>558</v>
      </c>
      <c r="G665" t="s">
        <v>318</v>
      </c>
      <c r="H665" s="194">
        <v>-1800000</v>
      </c>
      <c r="I665" s="194">
        <v>1106000</v>
      </c>
      <c r="J665" s="194">
        <v>160000</v>
      </c>
      <c r="K665" s="194">
        <v>-854000</v>
      </c>
    </row>
    <row r="666" spans="1:11" x14ac:dyDescent="0.3">
      <c r="A666" t="s">
        <v>18</v>
      </c>
      <c r="B666" t="s">
        <v>21</v>
      </c>
      <c r="C666" t="s">
        <v>496</v>
      </c>
      <c r="D666" t="s">
        <v>41</v>
      </c>
      <c r="E666" t="s">
        <v>411</v>
      </c>
      <c r="F666" t="s">
        <v>558</v>
      </c>
      <c r="G666" t="s">
        <v>412</v>
      </c>
      <c r="H666" s="194">
        <v>-760000</v>
      </c>
      <c r="I666" s="194">
        <v>0</v>
      </c>
      <c r="J666" s="194">
        <v>480000</v>
      </c>
      <c r="K666" s="194">
        <v>-1240000</v>
      </c>
    </row>
    <row r="667" spans="1:11" x14ac:dyDescent="0.3">
      <c r="A667" t="s">
        <v>18</v>
      </c>
      <c r="B667" t="s">
        <v>21</v>
      </c>
      <c r="C667" t="s">
        <v>496</v>
      </c>
      <c r="D667" t="s">
        <v>41</v>
      </c>
      <c r="E667" t="s">
        <v>477</v>
      </c>
      <c r="F667" t="s">
        <v>558</v>
      </c>
      <c r="G667" t="s">
        <v>478</v>
      </c>
      <c r="H667" s="194">
        <v>-240000</v>
      </c>
      <c r="I667" s="194">
        <v>0</v>
      </c>
      <c r="J667" s="194">
        <v>0</v>
      </c>
      <c r="K667" s="194">
        <v>-240000</v>
      </c>
    </row>
    <row r="668" spans="1:11" x14ac:dyDescent="0.3">
      <c r="A668" t="s">
        <v>18</v>
      </c>
      <c r="B668" t="s">
        <v>21</v>
      </c>
      <c r="C668" t="s">
        <v>496</v>
      </c>
      <c r="D668" t="s">
        <v>41</v>
      </c>
      <c r="E668" t="s">
        <v>285</v>
      </c>
      <c r="F668" t="s">
        <v>558</v>
      </c>
      <c r="G668" t="s">
        <v>286</v>
      </c>
      <c r="H668" s="194">
        <v>-1360000</v>
      </c>
      <c r="I668" s="194">
        <v>0</v>
      </c>
      <c r="J668" s="194">
        <v>480000</v>
      </c>
      <c r="K668" s="194">
        <v>-1840000</v>
      </c>
    </row>
    <row r="669" spans="1:11" x14ac:dyDescent="0.3">
      <c r="A669" t="s">
        <v>18</v>
      </c>
      <c r="B669" t="s">
        <v>21</v>
      </c>
      <c r="C669" t="s">
        <v>496</v>
      </c>
      <c r="D669" t="s">
        <v>41</v>
      </c>
      <c r="E669" t="s">
        <v>421</v>
      </c>
      <c r="F669" t="s">
        <v>558</v>
      </c>
      <c r="G669" t="s">
        <v>422</v>
      </c>
      <c r="H669" s="194">
        <v>-520000</v>
      </c>
      <c r="I669" s="194">
        <v>0</v>
      </c>
      <c r="J669" s="194">
        <v>480000</v>
      </c>
      <c r="K669" s="194">
        <v>-1000000</v>
      </c>
    </row>
    <row r="670" spans="1:11" x14ac:dyDescent="0.3">
      <c r="A670" t="s">
        <v>18</v>
      </c>
      <c r="B670" t="s">
        <v>21</v>
      </c>
      <c r="C670" t="s">
        <v>496</v>
      </c>
      <c r="D670" t="s">
        <v>41</v>
      </c>
      <c r="E670" t="s">
        <v>329</v>
      </c>
      <c r="F670" t="s">
        <v>558</v>
      </c>
      <c r="G670" t="s">
        <v>569</v>
      </c>
      <c r="H670" s="194">
        <v>-1920000</v>
      </c>
      <c r="I670" s="194">
        <v>0</v>
      </c>
      <c r="J670" s="194">
        <v>480000</v>
      </c>
      <c r="K670" s="194">
        <v>-2400000</v>
      </c>
    </row>
    <row r="671" spans="1:11" x14ac:dyDescent="0.3">
      <c r="A671" t="s">
        <v>18</v>
      </c>
      <c r="B671" t="s">
        <v>21</v>
      </c>
      <c r="C671" t="s">
        <v>496</v>
      </c>
      <c r="D671" t="s">
        <v>41</v>
      </c>
      <c r="E671" t="s">
        <v>330</v>
      </c>
      <c r="F671" t="s">
        <v>558</v>
      </c>
      <c r="G671" t="s">
        <v>571</v>
      </c>
      <c r="H671" s="194">
        <v>-1920000</v>
      </c>
      <c r="I671" s="194">
        <v>0</v>
      </c>
      <c r="J671" s="194">
        <v>480000</v>
      </c>
      <c r="K671" s="194">
        <v>-2400000</v>
      </c>
    </row>
    <row r="672" spans="1:11" x14ac:dyDescent="0.3">
      <c r="A672" t="s">
        <v>18</v>
      </c>
      <c r="B672" t="s">
        <v>21</v>
      </c>
      <c r="C672" t="s">
        <v>496</v>
      </c>
      <c r="D672" t="s">
        <v>41</v>
      </c>
      <c r="E672" t="s">
        <v>279</v>
      </c>
      <c r="F672" t="s">
        <v>558</v>
      </c>
      <c r="G672" t="s">
        <v>280</v>
      </c>
      <c r="H672" s="194">
        <v>-1920000</v>
      </c>
      <c r="I672" s="194">
        <v>0</v>
      </c>
      <c r="J672" s="194">
        <v>480000</v>
      </c>
      <c r="K672" s="194">
        <v>-2400000</v>
      </c>
    </row>
    <row r="673" spans="1:11" x14ac:dyDescent="0.3">
      <c r="A673" t="s">
        <v>18</v>
      </c>
      <c r="B673" t="s">
        <v>21</v>
      </c>
      <c r="C673" t="s">
        <v>496</v>
      </c>
      <c r="D673" t="s">
        <v>41</v>
      </c>
      <c r="E673" t="s">
        <v>331</v>
      </c>
      <c r="F673" t="s">
        <v>558</v>
      </c>
      <c r="G673" t="s">
        <v>332</v>
      </c>
      <c r="H673" s="194">
        <v>-1800000</v>
      </c>
      <c r="I673" s="194">
        <v>2040000</v>
      </c>
      <c r="J673" s="194">
        <v>480000</v>
      </c>
      <c r="K673" s="194">
        <v>-240000</v>
      </c>
    </row>
    <row r="674" spans="1:11" x14ac:dyDescent="0.3">
      <c r="A674" t="s">
        <v>18</v>
      </c>
      <c r="B674" t="s">
        <v>21</v>
      </c>
      <c r="C674" t="s">
        <v>496</v>
      </c>
      <c r="D674" t="s">
        <v>41</v>
      </c>
      <c r="E674" t="s">
        <v>433</v>
      </c>
      <c r="F674" t="s">
        <v>558</v>
      </c>
      <c r="G674" t="s">
        <v>434</v>
      </c>
      <c r="H674" s="194">
        <v>-720000</v>
      </c>
      <c r="I674" s="194">
        <v>0</v>
      </c>
      <c r="J674" s="194">
        <v>480000</v>
      </c>
      <c r="K674" s="194">
        <v>-1200000</v>
      </c>
    </row>
    <row r="675" spans="1:11" x14ac:dyDescent="0.3">
      <c r="A675" t="s">
        <v>18</v>
      </c>
      <c r="B675" t="s">
        <v>21</v>
      </c>
      <c r="C675" t="s">
        <v>496</v>
      </c>
      <c r="D675" t="s">
        <v>41</v>
      </c>
      <c r="E675" t="s">
        <v>319</v>
      </c>
      <c r="F675" t="s">
        <v>558</v>
      </c>
      <c r="G675" t="s">
        <v>561</v>
      </c>
      <c r="H675" s="194">
        <v>-1920000</v>
      </c>
      <c r="I675" s="194">
        <v>0</v>
      </c>
      <c r="J675" s="194">
        <v>480000</v>
      </c>
      <c r="K675" s="194">
        <v>-2400000</v>
      </c>
    </row>
    <row r="676" spans="1:11" x14ac:dyDescent="0.3">
      <c r="A676" t="s">
        <v>18</v>
      </c>
      <c r="B676" t="s">
        <v>21</v>
      </c>
      <c r="C676" t="s">
        <v>496</v>
      </c>
      <c r="D676" t="s">
        <v>41</v>
      </c>
      <c r="E676" t="s">
        <v>344</v>
      </c>
      <c r="F676" t="s">
        <v>558</v>
      </c>
      <c r="G676" t="s">
        <v>585</v>
      </c>
      <c r="H676" s="194">
        <v>-1840000</v>
      </c>
      <c r="I676" s="194">
        <v>0</v>
      </c>
      <c r="J676" s="194">
        <v>480000</v>
      </c>
      <c r="K676" s="194">
        <v>-2320000</v>
      </c>
    </row>
    <row r="677" spans="1:11" x14ac:dyDescent="0.3">
      <c r="A677" t="s">
        <v>18</v>
      </c>
      <c r="B677" t="s">
        <v>21</v>
      </c>
      <c r="C677" t="s">
        <v>496</v>
      </c>
      <c r="D677" t="s">
        <v>41</v>
      </c>
      <c r="E677" t="s">
        <v>321</v>
      </c>
      <c r="F677" t="s">
        <v>558</v>
      </c>
      <c r="G677" t="s">
        <v>322</v>
      </c>
      <c r="H677" s="194">
        <v>-1800000</v>
      </c>
      <c r="I677" s="194">
        <v>0</v>
      </c>
      <c r="J677" s="194">
        <v>480000</v>
      </c>
      <c r="K677" s="194">
        <v>-2280000</v>
      </c>
    </row>
    <row r="678" spans="1:11" x14ac:dyDescent="0.3">
      <c r="A678" t="s">
        <v>18</v>
      </c>
      <c r="B678" t="s">
        <v>21</v>
      </c>
      <c r="C678" t="s">
        <v>496</v>
      </c>
      <c r="D678" t="s">
        <v>41</v>
      </c>
      <c r="E678" t="s">
        <v>395</v>
      </c>
      <c r="F678" t="s">
        <v>558</v>
      </c>
      <c r="G678" t="s">
        <v>396</v>
      </c>
      <c r="H678" s="194">
        <v>-1320000</v>
      </c>
      <c r="I678" s="194">
        <v>0</v>
      </c>
      <c r="J678" s="194">
        <v>480000</v>
      </c>
      <c r="K678" s="194">
        <v>-1800000</v>
      </c>
    </row>
    <row r="679" spans="1:11" x14ac:dyDescent="0.3">
      <c r="A679" t="s">
        <v>18</v>
      </c>
      <c r="B679" t="s">
        <v>21</v>
      </c>
      <c r="C679" t="s">
        <v>496</v>
      </c>
      <c r="D679" t="s">
        <v>41</v>
      </c>
      <c r="E679" t="s">
        <v>383</v>
      </c>
      <c r="F679" t="s">
        <v>558</v>
      </c>
      <c r="G679" t="s">
        <v>384</v>
      </c>
      <c r="H679" s="194">
        <v>-1320000</v>
      </c>
      <c r="I679" s="194">
        <v>0</v>
      </c>
      <c r="J679" s="194">
        <v>480000</v>
      </c>
      <c r="K679" s="194">
        <v>-1800000</v>
      </c>
    </row>
    <row r="680" spans="1:11" x14ac:dyDescent="0.3">
      <c r="A680" t="s">
        <v>18</v>
      </c>
      <c r="B680" t="s">
        <v>21</v>
      </c>
      <c r="C680" t="s">
        <v>496</v>
      </c>
      <c r="D680" t="s">
        <v>41</v>
      </c>
      <c r="E680" t="s">
        <v>374</v>
      </c>
      <c r="F680" t="s">
        <v>558</v>
      </c>
      <c r="G680" t="s">
        <v>375</v>
      </c>
      <c r="H680" s="194">
        <v>-1120000</v>
      </c>
      <c r="I680" s="194">
        <v>0</v>
      </c>
      <c r="J680" s="194">
        <v>480000</v>
      </c>
      <c r="K680" s="194">
        <v>-1600000</v>
      </c>
    </row>
    <row r="681" spans="1:11" x14ac:dyDescent="0.3">
      <c r="A681" t="s">
        <v>18</v>
      </c>
      <c r="B681" t="s">
        <v>21</v>
      </c>
      <c r="C681" t="s">
        <v>496</v>
      </c>
      <c r="D681" t="s">
        <v>41</v>
      </c>
      <c r="E681" t="s">
        <v>626</v>
      </c>
      <c r="F681" t="s">
        <v>558</v>
      </c>
      <c r="G681" t="s">
        <v>627</v>
      </c>
      <c r="H681" s="194">
        <v>0</v>
      </c>
      <c r="I681" s="194">
        <v>0</v>
      </c>
      <c r="J681" s="194">
        <v>120000</v>
      </c>
      <c r="K681" s="194">
        <v>-120000</v>
      </c>
    </row>
    <row r="682" spans="1:11" x14ac:dyDescent="0.3">
      <c r="A682" t="s">
        <v>18</v>
      </c>
      <c r="B682" t="s">
        <v>21</v>
      </c>
      <c r="C682" t="s">
        <v>496</v>
      </c>
      <c r="D682" t="s">
        <v>41</v>
      </c>
      <c r="E682" t="s">
        <v>281</v>
      </c>
      <c r="F682" t="s">
        <v>558</v>
      </c>
      <c r="G682" t="s">
        <v>282</v>
      </c>
      <c r="H682" s="194">
        <v>-1920000</v>
      </c>
      <c r="I682" s="194">
        <v>0</v>
      </c>
      <c r="J682" s="194">
        <v>480000</v>
      </c>
      <c r="K682" s="194">
        <v>-2400000</v>
      </c>
    </row>
    <row r="683" spans="1:11" x14ac:dyDescent="0.3">
      <c r="A683" t="s">
        <v>18</v>
      </c>
      <c r="B683" t="s">
        <v>21</v>
      </c>
      <c r="C683" t="s">
        <v>496</v>
      </c>
      <c r="D683" t="s">
        <v>41</v>
      </c>
      <c r="E683" t="s">
        <v>311</v>
      </c>
      <c r="F683" t="s">
        <v>558</v>
      </c>
      <c r="G683" t="s">
        <v>578</v>
      </c>
      <c r="H683" s="194">
        <v>-1920000</v>
      </c>
      <c r="I683" s="194">
        <v>0</v>
      </c>
      <c r="J683" s="194">
        <v>480000</v>
      </c>
      <c r="K683" s="194">
        <v>-2400000</v>
      </c>
    </row>
    <row r="684" spans="1:11" x14ac:dyDescent="0.3">
      <c r="A684" t="s">
        <v>18</v>
      </c>
      <c r="B684" t="s">
        <v>21</v>
      </c>
      <c r="C684" t="s">
        <v>496</v>
      </c>
      <c r="D684" t="s">
        <v>41</v>
      </c>
      <c r="E684" t="s">
        <v>415</v>
      </c>
      <c r="F684" t="s">
        <v>558</v>
      </c>
      <c r="G684" t="s">
        <v>416</v>
      </c>
      <c r="H684" s="194">
        <v>-760000</v>
      </c>
      <c r="I684" s="194">
        <v>0</v>
      </c>
      <c r="J684" s="194">
        <v>480000</v>
      </c>
      <c r="K684" s="194">
        <v>-1240000</v>
      </c>
    </row>
    <row r="685" spans="1:11" x14ac:dyDescent="0.3">
      <c r="A685" t="s">
        <v>18</v>
      </c>
      <c r="B685" t="s">
        <v>21</v>
      </c>
      <c r="C685" t="s">
        <v>496</v>
      </c>
      <c r="D685" t="s">
        <v>41</v>
      </c>
      <c r="E685" t="s">
        <v>335</v>
      </c>
      <c r="F685" t="s">
        <v>558</v>
      </c>
      <c r="G685" t="s">
        <v>336</v>
      </c>
      <c r="H685" s="194">
        <v>-1920000</v>
      </c>
      <c r="I685" s="194">
        <v>0</v>
      </c>
      <c r="J685" s="194">
        <v>480000</v>
      </c>
      <c r="K685" s="194">
        <v>-2400000</v>
      </c>
    </row>
    <row r="686" spans="1:11" x14ac:dyDescent="0.3">
      <c r="A686" t="s">
        <v>18</v>
      </c>
      <c r="B686" t="s">
        <v>21</v>
      </c>
      <c r="C686" t="s">
        <v>496</v>
      </c>
      <c r="D686" t="s">
        <v>41</v>
      </c>
      <c r="E686" t="s">
        <v>350</v>
      </c>
      <c r="F686" t="s">
        <v>558</v>
      </c>
      <c r="G686" t="s">
        <v>351</v>
      </c>
      <c r="H686" s="194">
        <v>-1720000</v>
      </c>
      <c r="I686" s="194">
        <v>0</v>
      </c>
      <c r="J686" s="194">
        <v>480000</v>
      </c>
      <c r="K686" s="194">
        <v>-2200000</v>
      </c>
    </row>
    <row r="687" spans="1:11" x14ac:dyDescent="0.3">
      <c r="A687" t="s">
        <v>18</v>
      </c>
      <c r="B687" t="s">
        <v>21</v>
      </c>
      <c r="C687" t="s">
        <v>496</v>
      </c>
      <c r="D687" t="s">
        <v>41</v>
      </c>
      <c r="E687" t="s">
        <v>391</v>
      </c>
      <c r="F687" t="s">
        <v>558</v>
      </c>
      <c r="G687" t="s">
        <v>392</v>
      </c>
      <c r="H687" s="194">
        <v>-280000</v>
      </c>
      <c r="I687" s="194">
        <v>0</v>
      </c>
      <c r="J687" s="194">
        <v>480000</v>
      </c>
      <c r="K687" s="194">
        <v>-760000</v>
      </c>
    </row>
    <row r="688" spans="1:11" x14ac:dyDescent="0.3">
      <c r="A688" t="s">
        <v>18</v>
      </c>
      <c r="B688" t="s">
        <v>21</v>
      </c>
      <c r="C688" t="s">
        <v>496</v>
      </c>
      <c r="D688" t="s">
        <v>41</v>
      </c>
      <c r="E688" t="s">
        <v>337</v>
      </c>
      <c r="F688" t="s">
        <v>558</v>
      </c>
      <c r="G688" t="s">
        <v>581</v>
      </c>
      <c r="H688" s="194">
        <v>-1920000</v>
      </c>
      <c r="I688" s="194">
        <v>0</v>
      </c>
      <c r="J688" s="194">
        <v>480000</v>
      </c>
      <c r="K688" s="194">
        <v>-2400000</v>
      </c>
    </row>
    <row r="689" spans="1:11" x14ac:dyDescent="0.3">
      <c r="A689" t="s">
        <v>18</v>
      </c>
      <c r="B689" t="s">
        <v>21</v>
      </c>
      <c r="C689" t="s">
        <v>496</v>
      </c>
      <c r="D689" t="s">
        <v>41</v>
      </c>
      <c r="E689" t="s">
        <v>449</v>
      </c>
      <c r="F689" t="s">
        <v>558</v>
      </c>
      <c r="G689" t="s">
        <v>450</v>
      </c>
      <c r="H689" s="194">
        <v>0</v>
      </c>
      <c r="I689" s="194">
        <v>160000</v>
      </c>
      <c r="J689" s="194">
        <v>280000</v>
      </c>
      <c r="K689" s="194">
        <v>-120000</v>
      </c>
    </row>
    <row r="690" spans="1:11" x14ac:dyDescent="0.3">
      <c r="A690" t="s">
        <v>18</v>
      </c>
      <c r="B690" t="s">
        <v>21</v>
      </c>
      <c r="C690" t="s">
        <v>496</v>
      </c>
      <c r="D690" t="s">
        <v>41</v>
      </c>
      <c r="E690" t="s">
        <v>376</v>
      </c>
      <c r="F690" t="s">
        <v>558</v>
      </c>
      <c r="G690" t="s">
        <v>377</v>
      </c>
      <c r="H690" s="194">
        <v>-1200000</v>
      </c>
      <c r="I690" s="194">
        <v>0</v>
      </c>
      <c r="J690" s="194">
        <v>480000</v>
      </c>
      <c r="K690" s="194">
        <v>-1680000</v>
      </c>
    </row>
    <row r="691" spans="1:11" x14ac:dyDescent="0.3">
      <c r="A691" t="s">
        <v>18</v>
      </c>
      <c r="B691" t="s">
        <v>21</v>
      </c>
      <c r="C691" t="s">
        <v>496</v>
      </c>
      <c r="D691" t="s">
        <v>41</v>
      </c>
      <c r="E691" t="s">
        <v>431</v>
      </c>
      <c r="F691" t="s">
        <v>558</v>
      </c>
      <c r="G691" t="s">
        <v>432</v>
      </c>
      <c r="H691" s="194">
        <v>-560000</v>
      </c>
      <c r="I691" s="194">
        <v>0</v>
      </c>
      <c r="J691" s="194">
        <v>480000</v>
      </c>
      <c r="K691" s="194">
        <v>-1040000</v>
      </c>
    </row>
    <row r="692" spans="1:11" x14ac:dyDescent="0.3">
      <c r="A692" t="s">
        <v>18</v>
      </c>
      <c r="B692" t="s">
        <v>21</v>
      </c>
      <c r="C692" t="s">
        <v>496</v>
      </c>
      <c r="D692" t="s">
        <v>41</v>
      </c>
      <c r="E692" t="s">
        <v>441</v>
      </c>
      <c r="F692" t="s">
        <v>558</v>
      </c>
      <c r="G692" t="s">
        <v>442</v>
      </c>
      <c r="H692" s="194">
        <v>-120000</v>
      </c>
      <c r="I692" s="194">
        <v>0</v>
      </c>
      <c r="J692" s="194">
        <v>480000</v>
      </c>
      <c r="K692" s="194">
        <v>-600000</v>
      </c>
    </row>
    <row r="693" spans="1:11" x14ac:dyDescent="0.3">
      <c r="A693" t="s">
        <v>18</v>
      </c>
      <c r="B693" t="s">
        <v>21</v>
      </c>
      <c r="C693" t="s">
        <v>496</v>
      </c>
      <c r="D693" t="s">
        <v>41</v>
      </c>
      <c r="E693" t="s">
        <v>439</v>
      </c>
      <c r="F693" t="s">
        <v>558</v>
      </c>
      <c r="G693" t="s">
        <v>440</v>
      </c>
      <c r="H693" s="194">
        <v>-120000</v>
      </c>
      <c r="I693" s="194">
        <v>0</v>
      </c>
      <c r="J693" s="194">
        <v>480000</v>
      </c>
      <c r="K693" s="194">
        <v>-600000</v>
      </c>
    </row>
    <row r="694" spans="1:11" x14ac:dyDescent="0.3">
      <c r="A694" t="s">
        <v>18</v>
      </c>
      <c r="B694" t="s">
        <v>21</v>
      </c>
      <c r="C694" t="s">
        <v>496</v>
      </c>
      <c r="D694" t="s">
        <v>41</v>
      </c>
      <c r="E694" t="s">
        <v>417</v>
      </c>
      <c r="F694" t="s">
        <v>558</v>
      </c>
      <c r="G694" t="s">
        <v>418</v>
      </c>
      <c r="H694" s="194">
        <v>-80000</v>
      </c>
      <c r="I694" s="194">
        <v>0</v>
      </c>
      <c r="J694" s="194">
        <v>480000</v>
      </c>
      <c r="K694" s="194">
        <v>-560000</v>
      </c>
    </row>
    <row r="695" spans="1:11" x14ac:dyDescent="0.3">
      <c r="A695" t="s">
        <v>18</v>
      </c>
      <c r="B695" t="s">
        <v>21</v>
      </c>
      <c r="C695" t="s">
        <v>496</v>
      </c>
      <c r="D695" t="s">
        <v>41</v>
      </c>
      <c r="E695" t="s">
        <v>323</v>
      </c>
      <c r="F695" t="s">
        <v>558</v>
      </c>
      <c r="G695" t="s">
        <v>324</v>
      </c>
      <c r="H695" s="194">
        <v>-1760000</v>
      </c>
      <c r="I695" s="194">
        <v>0</v>
      </c>
      <c r="J695" s="194">
        <v>480000</v>
      </c>
      <c r="K695" s="194">
        <v>-2240000</v>
      </c>
    </row>
    <row r="696" spans="1:11" x14ac:dyDescent="0.3">
      <c r="A696" t="s">
        <v>18</v>
      </c>
      <c r="B696" t="s">
        <v>21</v>
      </c>
      <c r="C696" t="s">
        <v>496</v>
      </c>
      <c r="D696" t="s">
        <v>41</v>
      </c>
      <c r="E696" t="s">
        <v>273</v>
      </c>
      <c r="F696" t="s">
        <v>558</v>
      </c>
      <c r="G696" t="s">
        <v>274</v>
      </c>
      <c r="H696" s="194">
        <v>-1920000</v>
      </c>
      <c r="I696" s="194">
        <v>0</v>
      </c>
      <c r="J696" s="194">
        <v>480000</v>
      </c>
      <c r="K696" s="194">
        <v>-2400000</v>
      </c>
    </row>
    <row r="697" spans="1:11" x14ac:dyDescent="0.3">
      <c r="A697" t="s">
        <v>18</v>
      </c>
      <c r="B697" t="s">
        <v>21</v>
      </c>
      <c r="C697" t="s">
        <v>496</v>
      </c>
      <c r="D697" t="s">
        <v>41</v>
      </c>
      <c r="E697" t="s">
        <v>372</v>
      </c>
      <c r="F697" t="s">
        <v>558</v>
      </c>
      <c r="G697" t="s">
        <v>373</v>
      </c>
      <c r="H697" s="194">
        <v>-312000</v>
      </c>
      <c r="I697" s="194">
        <v>712000</v>
      </c>
      <c r="J697" s="194">
        <v>480000</v>
      </c>
      <c r="K697" s="194">
        <v>-80000</v>
      </c>
    </row>
    <row r="698" spans="1:11" x14ac:dyDescent="0.3">
      <c r="A698" t="s">
        <v>18</v>
      </c>
      <c r="B698" t="s">
        <v>21</v>
      </c>
      <c r="C698" t="s">
        <v>496</v>
      </c>
      <c r="D698" t="s">
        <v>41</v>
      </c>
      <c r="E698" t="s">
        <v>461</v>
      </c>
      <c r="F698" t="s">
        <v>558</v>
      </c>
      <c r="G698" t="s">
        <v>462</v>
      </c>
      <c r="H698" s="194">
        <v>0</v>
      </c>
      <c r="I698" s="194">
        <v>0</v>
      </c>
      <c r="J698" s="194">
        <v>360000</v>
      </c>
      <c r="K698" s="194">
        <v>-360000</v>
      </c>
    </row>
    <row r="699" spans="1:11" x14ac:dyDescent="0.3">
      <c r="A699" t="s">
        <v>18</v>
      </c>
      <c r="B699" t="s">
        <v>21</v>
      </c>
      <c r="C699" t="s">
        <v>496</v>
      </c>
      <c r="D699" t="s">
        <v>41</v>
      </c>
      <c r="E699" t="s">
        <v>287</v>
      </c>
      <c r="F699" t="s">
        <v>558</v>
      </c>
      <c r="G699" t="s">
        <v>587</v>
      </c>
      <c r="H699" s="194">
        <v>-1800000</v>
      </c>
      <c r="I699" s="194">
        <v>0</v>
      </c>
      <c r="J699" s="194">
        <v>480000</v>
      </c>
      <c r="K699" s="194">
        <v>-2280000</v>
      </c>
    </row>
    <row r="700" spans="1:11" x14ac:dyDescent="0.3">
      <c r="A700" t="s">
        <v>18</v>
      </c>
      <c r="B700" t="s">
        <v>21</v>
      </c>
      <c r="C700" t="s">
        <v>496</v>
      </c>
      <c r="D700" t="s">
        <v>41</v>
      </c>
      <c r="E700" t="s">
        <v>451</v>
      </c>
      <c r="F700" t="s">
        <v>558</v>
      </c>
      <c r="G700" t="s">
        <v>452</v>
      </c>
      <c r="H700" s="194">
        <v>0</v>
      </c>
      <c r="I700" s="194">
        <v>80000</v>
      </c>
      <c r="J700" s="194">
        <v>280000</v>
      </c>
      <c r="K700" s="194">
        <v>-200000</v>
      </c>
    </row>
    <row r="701" spans="1:11" x14ac:dyDescent="0.3">
      <c r="A701" t="s">
        <v>18</v>
      </c>
      <c r="B701" t="s">
        <v>21</v>
      </c>
      <c r="C701" t="s">
        <v>496</v>
      </c>
      <c r="D701" t="s">
        <v>41</v>
      </c>
      <c r="E701" t="s">
        <v>407</v>
      </c>
      <c r="F701" t="s">
        <v>558</v>
      </c>
      <c r="G701" t="s">
        <v>408</v>
      </c>
      <c r="H701" s="194">
        <v>-960000</v>
      </c>
      <c r="I701" s="194">
        <v>0</v>
      </c>
      <c r="J701" s="194">
        <v>480000</v>
      </c>
      <c r="K701" s="194">
        <v>-1440000</v>
      </c>
    </row>
    <row r="702" spans="1:11" x14ac:dyDescent="0.3">
      <c r="A702" t="s">
        <v>18</v>
      </c>
      <c r="B702" t="s">
        <v>21</v>
      </c>
      <c r="C702" t="s">
        <v>496</v>
      </c>
      <c r="D702" t="s">
        <v>41</v>
      </c>
      <c r="E702" t="s">
        <v>359</v>
      </c>
      <c r="F702" t="s">
        <v>558</v>
      </c>
      <c r="G702" t="s">
        <v>360</v>
      </c>
      <c r="H702" s="194">
        <v>-128000</v>
      </c>
      <c r="I702" s="194">
        <v>0</v>
      </c>
      <c r="J702" s="194">
        <v>0</v>
      </c>
      <c r="K702" s="194">
        <v>-128000</v>
      </c>
    </row>
    <row r="703" spans="1:11" x14ac:dyDescent="0.3">
      <c r="A703" t="s">
        <v>18</v>
      </c>
      <c r="B703" t="s">
        <v>21</v>
      </c>
      <c r="C703" t="s">
        <v>496</v>
      </c>
      <c r="D703" t="s">
        <v>41</v>
      </c>
      <c r="E703" t="s">
        <v>628</v>
      </c>
      <c r="F703" t="s">
        <v>558</v>
      </c>
      <c r="G703" t="s">
        <v>629</v>
      </c>
      <c r="H703" s="194">
        <v>0</v>
      </c>
      <c r="I703" s="194">
        <v>0</v>
      </c>
      <c r="J703" s="194">
        <v>200000</v>
      </c>
      <c r="K703" s="194">
        <v>-200000</v>
      </c>
    </row>
    <row r="704" spans="1:11" x14ac:dyDescent="0.3">
      <c r="A704" t="s">
        <v>18</v>
      </c>
      <c r="B704" t="s">
        <v>21</v>
      </c>
      <c r="C704" t="s">
        <v>496</v>
      </c>
      <c r="D704" t="s">
        <v>41</v>
      </c>
      <c r="E704" t="s">
        <v>288</v>
      </c>
      <c r="F704" t="s">
        <v>558</v>
      </c>
      <c r="G704" t="s">
        <v>595</v>
      </c>
      <c r="H704" s="194">
        <v>-2000</v>
      </c>
      <c r="I704" s="194">
        <v>0</v>
      </c>
      <c r="J704" s="194">
        <v>0</v>
      </c>
      <c r="K704" s="194">
        <v>-2000</v>
      </c>
    </row>
    <row r="705" spans="1:11" x14ac:dyDescent="0.3">
      <c r="A705" t="s">
        <v>18</v>
      </c>
      <c r="B705" t="s">
        <v>21</v>
      </c>
      <c r="C705" t="s">
        <v>496</v>
      </c>
      <c r="D705" t="s">
        <v>41</v>
      </c>
      <c r="E705" t="s">
        <v>320</v>
      </c>
      <c r="F705" t="s">
        <v>558</v>
      </c>
      <c r="G705" t="s">
        <v>562</v>
      </c>
      <c r="H705" s="194">
        <v>-628000</v>
      </c>
      <c r="I705" s="194">
        <v>736000</v>
      </c>
      <c r="J705" s="194">
        <v>400000</v>
      </c>
      <c r="K705" s="194">
        <v>-292000</v>
      </c>
    </row>
    <row r="706" spans="1:11" x14ac:dyDescent="0.3">
      <c r="A706" t="s">
        <v>18</v>
      </c>
      <c r="B706" t="s">
        <v>21</v>
      </c>
      <c r="C706" t="s">
        <v>496</v>
      </c>
      <c r="D706" t="s">
        <v>41</v>
      </c>
      <c r="E706" t="s">
        <v>357</v>
      </c>
      <c r="F706" t="s">
        <v>558</v>
      </c>
      <c r="G706" t="s">
        <v>358</v>
      </c>
      <c r="H706" s="194">
        <v>-1560000</v>
      </c>
      <c r="I706" s="194">
        <v>0</v>
      </c>
      <c r="J706" s="194">
        <v>480000</v>
      </c>
      <c r="K706" s="194">
        <v>-2040000</v>
      </c>
    </row>
    <row r="707" spans="1:11" x14ac:dyDescent="0.3">
      <c r="A707" t="s">
        <v>18</v>
      </c>
      <c r="B707" t="s">
        <v>21</v>
      </c>
      <c r="C707" t="s">
        <v>496</v>
      </c>
      <c r="D707" t="s">
        <v>41</v>
      </c>
      <c r="E707" t="s">
        <v>405</v>
      </c>
      <c r="F707" t="s">
        <v>558</v>
      </c>
      <c r="G707" t="s">
        <v>406</v>
      </c>
      <c r="H707" s="194">
        <v>-532000</v>
      </c>
      <c r="I707" s="194">
        <v>0</v>
      </c>
      <c r="J707" s="194">
        <v>480000</v>
      </c>
      <c r="K707" s="194">
        <v>-1012000</v>
      </c>
    </row>
    <row r="708" spans="1:11" x14ac:dyDescent="0.3">
      <c r="A708" t="s">
        <v>18</v>
      </c>
      <c r="B708" t="s">
        <v>21</v>
      </c>
      <c r="C708" t="s">
        <v>496</v>
      </c>
      <c r="D708" t="s">
        <v>41</v>
      </c>
      <c r="E708" t="s">
        <v>352</v>
      </c>
      <c r="F708" t="s">
        <v>558</v>
      </c>
      <c r="G708" t="s">
        <v>589</v>
      </c>
      <c r="H708" s="194">
        <v>-1720000</v>
      </c>
      <c r="I708" s="194">
        <v>0</v>
      </c>
      <c r="J708" s="194">
        <v>480000</v>
      </c>
      <c r="K708" s="194">
        <v>-2200000</v>
      </c>
    </row>
    <row r="709" spans="1:11" x14ac:dyDescent="0.3">
      <c r="A709" t="s">
        <v>18</v>
      </c>
      <c r="B709" t="s">
        <v>21</v>
      </c>
      <c r="C709" t="s">
        <v>496</v>
      </c>
      <c r="D709" t="s">
        <v>41</v>
      </c>
      <c r="E709" t="s">
        <v>409</v>
      </c>
      <c r="F709" t="s">
        <v>558</v>
      </c>
      <c r="G709" t="s">
        <v>410</v>
      </c>
      <c r="H709" s="194">
        <v>-920000</v>
      </c>
      <c r="I709" s="194">
        <v>0</v>
      </c>
      <c r="J709" s="194">
        <v>480000</v>
      </c>
      <c r="K709" s="194">
        <v>-1400000</v>
      </c>
    </row>
    <row r="710" spans="1:11" x14ac:dyDescent="0.3">
      <c r="A710" t="s">
        <v>18</v>
      </c>
      <c r="B710" t="s">
        <v>21</v>
      </c>
      <c r="C710" t="s">
        <v>496</v>
      </c>
      <c r="D710" t="s">
        <v>41</v>
      </c>
      <c r="E710" t="s">
        <v>289</v>
      </c>
      <c r="F710" t="s">
        <v>558</v>
      </c>
      <c r="G710" t="s">
        <v>590</v>
      </c>
      <c r="H710" s="194">
        <v>-40000</v>
      </c>
      <c r="I710" s="194">
        <v>0</v>
      </c>
      <c r="J710" s="194">
        <v>0</v>
      </c>
      <c r="K710" s="194">
        <v>-40000</v>
      </c>
    </row>
    <row r="711" spans="1:11" x14ac:dyDescent="0.3">
      <c r="A711" t="s">
        <v>18</v>
      </c>
      <c r="B711" t="s">
        <v>21</v>
      </c>
      <c r="C711" t="s">
        <v>496</v>
      </c>
      <c r="D711" t="s">
        <v>41</v>
      </c>
      <c r="E711" t="s">
        <v>356</v>
      </c>
      <c r="F711" t="s">
        <v>558</v>
      </c>
      <c r="G711" t="s">
        <v>592</v>
      </c>
      <c r="H711" s="194">
        <v>-1800000</v>
      </c>
      <c r="I711" s="194">
        <v>0</v>
      </c>
      <c r="J711" s="194">
        <v>480000</v>
      </c>
      <c r="K711" s="194">
        <v>-2280000</v>
      </c>
    </row>
    <row r="712" spans="1:11" x14ac:dyDescent="0.3">
      <c r="A712" t="s">
        <v>18</v>
      </c>
      <c r="B712" t="s">
        <v>21</v>
      </c>
      <c r="C712" t="s">
        <v>496</v>
      </c>
      <c r="D712" t="s">
        <v>41</v>
      </c>
      <c r="E712" t="s">
        <v>303</v>
      </c>
      <c r="F712" t="s">
        <v>558</v>
      </c>
      <c r="G712" t="s">
        <v>304</v>
      </c>
      <c r="H712" s="194">
        <v>-1200000</v>
      </c>
      <c r="I712" s="194">
        <v>0</v>
      </c>
      <c r="J712" s="194">
        <v>480000</v>
      </c>
      <c r="K712" s="194">
        <v>-1680000</v>
      </c>
    </row>
    <row r="713" spans="1:11" x14ac:dyDescent="0.3">
      <c r="A713" t="s">
        <v>18</v>
      </c>
      <c r="B713" t="s">
        <v>21</v>
      </c>
      <c r="C713" t="s">
        <v>496</v>
      </c>
      <c r="D713" t="s">
        <v>41</v>
      </c>
      <c r="E713" t="s">
        <v>364</v>
      </c>
      <c r="F713" t="s">
        <v>558</v>
      </c>
      <c r="G713" t="s">
        <v>365</v>
      </c>
      <c r="H713" s="194">
        <v>-1360000</v>
      </c>
      <c r="I713" s="194">
        <v>0</v>
      </c>
      <c r="J713" s="194">
        <v>480000</v>
      </c>
      <c r="K713" s="194">
        <v>-1840000</v>
      </c>
    </row>
    <row r="714" spans="1:11" x14ac:dyDescent="0.3">
      <c r="A714" t="s">
        <v>18</v>
      </c>
      <c r="B714" t="s">
        <v>21</v>
      </c>
      <c r="C714" t="s">
        <v>496</v>
      </c>
      <c r="D714" t="s">
        <v>41</v>
      </c>
      <c r="E714" t="s">
        <v>397</v>
      </c>
      <c r="F714" t="s">
        <v>558</v>
      </c>
      <c r="G714" t="s">
        <v>398</v>
      </c>
      <c r="H714" s="194">
        <v>-1320000</v>
      </c>
      <c r="I714" s="194">
        <v>0</v>
      </c>
      <c r="J714" s="194">
        <v>480000</v>
      </c>
      <c r="K714" s="194">
        <v>-1800000</v>
      </c>
    </row>
    <row r="715" spans="1:11" x14ac:dyDescent="0.3">
      <c r="A715" t="s">
        <v>18</v>
      </c>
      <c r="B715" t="s">
        <v>21</v>
      </c>
      <c r="C715" t="s">
        <v>496</v>
      </c>
      <c r="D715" t="s">
        <v>41</v>
      </c>
      <c r="E715" t="s">
        <v>338</v>
      </c>
      <c r="F715" t="s">
        <v>558</v>
      </c>
      <c r="G715" t="s">
        <v>582</v>
      </c>
      <c r="H715" s="194">
        <v>-1760000</v>
      </c>
      <c r="I715" s="194">
        <v>0</v>
      </c>
      <c r="J715" s="194">
        <v>480000</v>
      </c>
      <c r="K715" s="194">
        <v>-2240000</v>
      </c>
    </row>
    <row r="716" spans="1:11" x14ac:dyDescent="0.3">
      <c r="A716" t="s">
        <v>18</v>
      </c>
      <c r="B716" t="s">
        <v>21</v>
      </c>
      <c r="C716" t="s">
        <v>496</v>
      </c>
      <c r="D716" t="s">
        <v>41</v>
      </c>
      <c r="E716" t="s">
        <v>393</v>
      </c>
      <c r="F716" t="s">
        <v>558</v>
      </c>
      <c r="G716" t="s">
        <v>394</v>
      </c>
      <c r="H716" s="194">
        <v>-1320000</v>
      </c>
      <c r="I716" s="194">
        <v>0</v>
      </c>
      <c r="J716" s="194">
        <v>480000</v>
      </c>
      <c r="K716" s="194">
        <v>-1800000</v>
      </c>
    </row>
    <row r="717" spans="1:11" x14ac:dyDescent="0.3">
      <c r="A717" t="s">
        <v>18</v>
      </c>
      <c r="B717" t="s">
        <v>21</v>
      </c>
      <c r="C717" t="s">
        <v>496</v>
      </c>
      <c r="D717" t="s">
        <v>41</v>
      </c>
      <c r="E717" t="s">
        <v>445</v>
      </c>
      <c r="F717" t="s">
        <v>558</v>
      </c>
      <c r="G717" t="s">
        <v>446</v>
      </c>
      <c r="H717" s="194">
        <v>0</v>
      </c>
      <c r="I717" s="194">
        <v>0</v>
      </c>
      <c r="J717" s="194">
        <v>400000</v>
      </c>
      <c r="K717" s="194">
        <v>-400000</v>
      </c>
    </row>
    <row r="718" spans="1:11" x14ac:dyDescent="0.3">
      <c r="A718" t="s">
        <v>18</v>
      </c>
      <c r="B718" t="s">
        <v>21</v>
      </c>
      <c r="C718" t="s">
        <v>496</v>
      </c>
      <c r="D718" t="s">
        <v>41</v>
      </c>
      <c r="E718" t="s">
        <v>429</v>
      </c>
      <c r="F718" t="s">
        <v>558</v>
      </c>
      <c r="G718" t="s">
        <v>430</v>
      </c>
      <c r="H718" s="194">
        <v>-880000</v>
      </c>
      <c r="I718" s="194">
        <v>0</v>
      </c>
      <c r="J718" s="194">
        <v>480000</v>
      </c>
      <c r="K718" s="194">
        <v>-1360000</v>
      </c>
    </row>
    <row r="719" spans="1:11" x14ac:dyDescent="0.3">
      <c r="A719" t="s">
        <v>18</v>
      </c>
      <c r="B719" t="s">
        <v>21</v>
      </c>
      <c r="C719" t="s">
        <v>496</v>
      </c>
      <c r="D719" t="s">
        <v>41</v>
      </c>
      <c r="E719" t="s">
        <v>355</v>
      </c>
      <c r="F719" t="s">
        <v>558</v>
      </c>
      <c r="G719" t="s">
        <v>593</v>
      </c>
      <c r="H719" s="194">
        <v>-1600000</v>
      </c>
      <c r="I719" s="194">
        <v>0</v>
      </c>
      <c r="J719" s="194">
        <v>480000</v>
      </c>
      <c r="K719" s="194">
        <v>-2080000</v>
      </c>
    </row>
    <row r="720" spans="1:11" x14ac:dyDescent="0.3">
      <c r="A720" t="s">
        <v>18</v>
      </c>
      <c r="B720" t="s">
        <v>21</v>
      </c>
      <c r="C720" t="s">
        <v>496</v>
      </c>
      <c r="D720" t="s">
        <v>41</v>
      </c>
      <c r="E720" t="s">
        <v>401</v>
      </c>
      <c r="F720" t="s">
        <v>558</v>
      </c>
      <c r="G720" t="s">
        <v>402</v>
      </c>
      <c r="H720" s="194">
        <v>-1320000</v>
      </c>
      <c r="I720" s="194">
        <v>0</v>
      </c>
      <c r="J720" s="194">
        <v>480000</v>
      </c>
      <c r="K720" s="194">
        <v>-1800000</v>
      </c>
    </row>
    <row r="721" spans="1:11" x14ac:dyDescent="0.3">
      <c r="A721" t="s">
        <v>18</v>
      </c>
      <c r="B721" t="s">
        <v>21</v>
      </c>
      <c r="C721" t="s">
        <v>496</v>
      </c>
      <c r="D721" t="s">
        <v>41</v>
      </c>
      <c r="E721" t="s">
        <v>354</v>
      </c>
      <c r="F721" t="s">
        <v>558</v>
      </c>
      <c r="G721" t="s">
        <v>594</v>
      </c>
      <c r="H721" s="194">
        <v>-400000</v>
      </c>
      <c r="I721" s="194">
        <v>800000</v>
      </c>
      <c r="J721" s="194">
        <v>400000</v>
      </c>
      <c r="K721" s="194">
        <v>0</v>
      </c>
    </row>
    <row r="722" spans="1:11" x14ac:dyDescent="0.3">
      <c r="A722" t="s">
        <v>18</v>
      </c>
      <c r="B722" t="s">
        <v>21</v>
      </c>
      <c r="C722" t="s">
        <v>496</v>
      </c>
      <c r="D722" t="s">
        <v>41</v>
      </c>
      <c r="E722" t="s">
        <v>447</v>
      </c>
      <c r="F722" t="s">
        <v>558</v>
      </c>
      <c r="G722" t="s">
        <v>448</v>
      </c>
      <c r="H722" s="194">
        <v>0</v>
      </c>
      <c r="I722" s="194">
        <v>0</v>
      </c>
      <c r="J722" s="194">
        <v>400000</v>
      </c>
      <c r="K722" s="194">
        <v>-400000</v>
      </c>
    </row>
    <row r="723" spans="1:11" x14ac:dyDescent="0.3">
      <c r="A723" t="s">
        <v>18</v>
      </c>
      <c r="B723" t="s">
        <v>21</v>
      </c>
      <c r="C723" t="s">
        <v>496</v>
      </c>
      <c r="D723" t="s">
        <v>41</v>
      </c>
      <c r="E723" t="s">
        <v>459</v>
      </c>
      <c r="F723" t="s">
        <v>558</v>
      </c>
      <c r="G723" t="s">
        <v>460</v>
      </c>
      <c r="H723" s="194">
        <v>0</v>
      </c>
      <c r="I723" s="194">
        <v>0</v>
      </c>
      <c r="J723" s="194">
        <v>360000</v>
      </c>
      <c r="K723" s="194">
        <v>-360000</v>
      </c>
    </row>
    <row r="724" spans="1:11" x14ac:dyDescent="0.3">
      <c r="A724" t="s">
        <v>18</v>
      </c>
      <c r="B724" t="s">
        <v>21</v>
      </c>
      <c r="C724" t="s">
        <v>496</v>
      </c>
      <c r="D724" t="s">
        <v>41</v>
      </c>
      <c r="E724" t="s">
        <v>379</v>
      </c>
      <c r="F724" t="s">
        <v>558</v>
      </c>
      <c r="G724" t="s">
        <v>380</v>
      </c>
      <c r="H724" s="194">
        <v>-1320000</v>
      </c>
      <c r="I724" s="194">
        <v>0</v>
      </c>
      <c r="J724" s="194">
        <v>480000</v>
      </c>
      <c r="K724" s="194">
        <v>-1800000</v>
      </c>
    </row>
    <row r="725" spans="1:11" x14ac:dyDescent="0.3">
      <c r="A725" t="s">
        <v>18</v>
      </c>
      <c r="B725" t="s">
        <v>21</v>
      </c>
      <c r="C725" t="s">
        <v>496</v>
      </c>
      <c r="D725" t="s">
        <v>41</v>
      </c>
      <c r="E725" t="s">
        <v>368</v>
      </c>
      <c r="F725" t="s">
        <v>558</v>
      </c>
      <c r="G725" t="s">
        <v>369</v>
      </c>
      <c r="H725" s="194">
        <v>-1360000</v>
      </c>
      <c r="I725" s="194">
        <v>0</v>
      </c>
      <c r="J725" s="194">
        <v>480000</v>
      </c>
      <c r="K725" s="194">
        <v>-1840000</v>
      </c>
    </row>
    <row r="726" spans="1:11" x14ac:dyDescent="0.3">
      <c r="A726" t="s">
        <v>18</v>
      </c>
      <c r="B726" t="s">
        <v>21</v>
      </c>
      <c r="C726" t="s">
        <v>496</v>
      </c>
      <c r="D726" t="s">
        <v>41</v>
      </c>
      <c r="E726" t="s">
        <v>419</v>
      </c>
      <c r="F726" t="s">
        <v>558</v>
      </c>
      <c r="G726" t="s">
        <v>420</v>
      </c>
      <c r="H726" s="194">
        <v>-840000</v>
      </c>
      <c r="I726" s="194">
        <v>0</v>
      </c>
      <c r="J726" s="194">
        <v>480000</v>
      </c>
      <c r="K726" s="194">
        <v>-1320000</v>
      </c>
    </row>
    <row r="727" spans="1:11" x14ac:dyDescent="0.3">
      <c r="A727" t="s">
        <v>18</v>
      </c>
      <c r="B727" t="s">
        <v>21</v>
      </c>
      <c r="C727" t="s">
        <v>496</v>
      </c>
      <c r="D727" t="s">
        <v>41</v>
      </c>
      <c r="E727" t="s">
        <v>413</v>
      </c>
      <c r="F727" t="s">
        <v>558</v>
      </c>
      <c r="G727" t="s">
        <v>414</v>
      </c>
      <c r="H727" s="194">
        <v>-760000</v>
      </c>
      <c r="I727" s="194">
        <v>0</v>
      </c>
      <c r="J727" s="194">
        <v>480000</v>
      </c>
      <c r="K727" s="194">
        <v>-1240000</v>
      </c>
    </row>
    <row r="728" spans="1:11" x14ac:dyDescent="0.3">
      <c r="A728" t="s">
        <v>18</v>
      </c>
      <c r="B728" t="s">
        <v>21</v>
      </c>
      <c r="C728" t="s">
        <v>496</v>
      </c>
      <c r="D728" t="s">
        <v>41</v>
      </c>
      <c r="E728" t="s">
        <v>339</v>
      </c>
      <c r="F728" t="s">
        <v>558</v>
      </c>
      <c r="G728" t="s">
        <v>583</v>
      </c>
      <c r="H728" s="194">
        <v>-1920000</v>
      </c>
      <c r="I728" s="194">
        <v>0</v>
      </c>
      <c r="J728" s="194">
        <v>480000</v>
      </c>
      <c r="K728" s="194">
        <v>-2400000</v>
      </c>
    </row>
    <row r="729" spans="1:11" x14ac:dyDescent="0.3">
      <c r="A729" t="s">
        <v>18</v>
      </c>
      <c r="B729" t="s">
        <v>21</v>
      </c>
      <c r="C729" t="s">
        <v>496</v>
      </c>
      <c r="D729" t="s">
        <v>41</v>
      </c>
      <c r="E729" t="s">
        <v>366</v>
      </c>
      <c r="F729" t="s">
        <v>558</v>
      </c>
      <c r="G729" t="s">
        <v>367</v>
      </c>
      <c r="H729" s="194">
        <v>-1360000</v>
      </c>
      <c r="I729" s="194">
        <v>0</v>
      </c>
      <c r="J729" s="194">
        <v>480000</v>
      </c>
      <c r="K729" s="194">
        <v>-1840000</v>
      </c>
    </row>
    <row r="730" spans="1:11" x14ac:dyDescent="0.3">
      <c r="A730" t="s">
        <v>18</v>
      </c>
      <c r="B730" t="s">
        <v>21</v>
      </c>
      <c r="C730" t="s">
        <v>496</v>
      </c>
      <c r="D730" t="s">
        <v>41</v>
      </c>
      <c r="E730" t="s">
        <v>370</v>
      </c>
      <c r="F730" t="s">
        <v>558</v>
      </c>
      <c r="G730" t="s">
        <v>371</v>
      </c>
      <c r="H730" s="194">
        <v>-1360000</v>
      </c>
      <c r="I730" s="194">
        <v>0</v>
      </c>
      <c r="J730" s="194">
        <v>480000</v>
      </c>
      <c r="K730" s="194">
        <v>-1840000</v>
      </c>
    </row>
    <row r="731" spans="1:11" x14ac:dyDescent="0.3">
      <c r="A731" t="s">
        <v>18</v>
      </c>
      <c r="B731" t="s">
        <v>21</v>
      </c>
      <c r="C731" t="s">
        <v>496</v>
      </c>
      <c r="D731" t="s">
        <v>41</v>
      </c>
      <c r="E731" t="s">
        <v>387</v>
      </c>
      <c r="F731" t="s">
        <v>558</v>
      </c>
      <c r="G731" t="s">
        <v>388</v>
      </c>
      <c r="H731" s="194">
        <v>-290000</v>
      </c>
      <c r="I731" s="194">
        <v>0</v>
      </c>
      <c r="J731" s="194">
        <v>0</v>
      </c>
      <c r="K731" s="194">
        <v>-290000</v>
      </c>
    </row>
    <row r="732" spans="1:11" x14ac:dyDescent="0.3">
      <c r="A732" t="s">
        <v>18</v>
      </c>
      <c r="B732" t="s">
        <v>21</v>
      </c>
      <c r="C732" t="s">
        <v>496</v>
      </c>
      <c r="D732" t="s">
        <v>41</v>
      </c>
      <c r="E732" t="s">
        <v>275</v>
      </c>
      <c r="F732" t="s">
        <v>558</v>
      </c>
      <c r="G732" t="s">
        <v>563</v>
      </c>
      <c r="H732" s="194">
        <v>-1920000</v>
      </c>
      <c r="I732" s="194">
        <v>806712</v>
      </c>
      <c r="J732" s="194">
        <v>480000</v>
      </c>
      <c r="K732" s="194">
        <v>-1593288</v>
      </c>
    </row>
    <row r="733" spans="1:11" x14ac:dyDescent="0.3">
      <c r="A733" t="s">
        <v>18</v>
      </c>
      <c r="B733" t="s">
        <v>21</v>
      </c>
      <c r="C733" t="s">
        <v>496</v>
      </c>
      <c r="D733" t="s">
        <v>41</v>
      </c>
      <c r="E733" t="s">
        <v>276</v>
      </c>
      <c r="F733" t="s">
        <v>558</v>
      </c>
      <c r="G733" t="s">
        <v>277</v>
      </c>
      <c r="H733" s="194">
        <v>-1800000</v>
      </c>
      <c r="I733" s="194">
        <v>0</v>
      </c>
      <c r="J733" s="194">
        <v>480000</v>
      </c>
      <c r="K733" s="194">
        <v>-2280000</v>
      </c>
    </row>
    <row r="734" spans="1:11" x14ac:dyDescent="0.3">
      <c r="A734" t="s">
        <v>18</v>
      </c>
      <c r="B734" t="s">
        <v>21</v>
      </c>
      <c r="C734" t="s">
        <v>496</v>
      </c>
      <c r="D734" t="s">
        <v>41</v>
      </c>
      <c r="E734" t="s">
        <v>340</v>
      </c>
      <c r="F734" t="s">
        <v>558</v>
      </c>
      <c r="G734" t="s">
        <v>584</v>
      </c>
      <c r="H734" s="194">
        <v>-1920000</v>
      </c>
      <c r="I734" s="194">
        <v>0</v>
      </c>
      <c r="J734" s="194">
        <v>480000</v>
      </c>
      <c r="K734" s="194">
        <v>-2400000</v>
      </c>
    </row>
    <row r="735" spans="1:11" x14ac:dyDescent="0.3">
      <c r="A735" t="s">
        <v>18</v>
      </c>
      <c r="B735" t="s">
        <v>21</v>
      </c>
      <c r="C735" t="s">
        <v>496</v>
      </c>
      <c r="D735" t="s">
        <v>41</v>
      </c>
      <c r="E735" t="s">
        <v>631</v>
      </c>
      <c r="F735" t="s">
        <v>558</v>
      </c>
      <c r="G735" t="s">
        <v>632</v>
      </c>
      <c r="H735" s="194">
        <v>0</v>
      </c>
      <c r="I735" s="194">
        <v>0</v>
      </c>
      <c r="J735" s="194">
        <v>200000</v>
      </c>
      <c r="K735" s="194">
        <v>-200000</v>
      </c>
    </row>
    <row r="736" spans="1:11" x14ac:dyDescent="0.3">
      <c r="A736" t="s">
        <v>18</v>
      </c>
      <c r="B736" t="s">
        <v>21</v>
      </c>
      <c r="C736" t="s">
        <v>496</v>
      </c>
      <c r="D736" t="s">
        <v>41</v>
      </c>
      <c r="E736" t="s">
        <v>633</v>
      </c>
      <c r="F736" t="s">
        <v>558</v>
      </c>
      <c r="G736" t="s">
        <v>634</v>
      </c>
      <c r="H736" s="194">
        <v>0</v>
      </c>
      <c r="I736" s="194">
        <v>0</v>
      </c>
      <c r="J736" s="194">
        <v>120000</v>
      </c>
      <c r="K736" s="194">
        <v>-120000</v>
      </c>
    </row>
    <row r="737" spans="1:11" x14ac:dyDescent="0.3">
      <c r="A737" t="s">
        <v>18</v>
      </c>
      <c r="B737" t="s">
        <v>21</v>
      </c>
      <c r="C737" t="s">
        <v>496</v>
      </c>
      <c r="D737" t="s">
        <v>41</v>
      </c>
      <c r="E737" t="s">
        <v>341</v>
      </c>
      <c r="F737" t="s">
        <v>558</v>
      </c>
      <c r="G737" t="s">
        <v>570</v>
      </c>
      <c r="H737" s="194">
        <v>-1920000</v>
      </c>
      <c r="I737" s="194">
        <v>0</v>
      </c>
      <c r="J737" s="194">
        <v>480000</v>
      </c>
      <c r="K737" s="194">
        <v>-2400000</v>
      </c>
    </row>
    <row r="738" spans="1:11" x14ac:dyDescent="0.3">
      <c r="A738" t="s">
        <v>18</v>
      </c>
      <c r="B738" t="s">
        <v>21</v>
      </c>
      <c r="C738" t="s">
        <v>496</v>
      </c>
      <c r="D738" t="s">
        <v>41</v>
      </c>
      <c r="E738" t="s">
        <v>385</v>
      </c>
      <c r="F738" t="s">
        <v>558</v>
      </c>
      <c r="G738" t="s">
        <v>386</v>
      </c>
      <c r="H738" s="194">
        <v>-1410000</v>
      </c>
      <c r="I738" s="194">
        <v>0</v>
      </c>
      <c r="J738" s="194">
        <v>480000</v>
      </c>
      <c r="K738" s="194">
        <v>-1890000</v>
      </c>
    </row>
    <row r="739" spans="1:11" x14ac:dyDescent="0.3">
      <c r="A739" t="s">
        <v>18</v>
      </c>
      <c r="B739" t="s">
        <v>21</v>
      </c>
      <c r="C739" t="s">
        <v>496</v>
      </c>
      <c r="D739" t="s">
        <v>41</v>
      </c>
      <c r="E739" t="s">
        <v>342</v>
      </c>
      <c r="F739" t="s">
        <v>558</v>
      </c>
      <c r="G739" t="s">
        <v>572</v>
      </c>
      <c r="H739" s="194">
        <v>-1280000</v>
      </c>
      <c r="I739" s="194">
        <v>0</v>
      </c>
      <c r="J739" s="194">
        <v>480000</v>
      </c>
      <c r="K739" s="194">
        <v>-1760000</v>
      </c>
    </row>
    <row r="740" spans="1:11" x14ac:dyDescent="0.3">
      <c r="A740" t="s">
        <v>18</v>
      </c>
      <c r="B740" t="s">
        <v>21</v>
      </c>
      <c r="C740" t="s">
        <v>496</v>
      </c>
      <c r="D740" t="s">
        <v>41</v>
      </c>
      <c r="E740" t="s">
        <v>362</v>
      </c>
      <c r="F740" t="s">
        <v>558</v>
      </c>
      <c r="G740" t="s">
        <v>586</v>
      </c>
      <c r="H740" s="194">
        <v>-40000</v>
      </c>
      <c r="I740" s="194">
        <v>0</v>
      </c>
      <c r="J740" s="194">
        <v>0</v>
      </c>
      <c r="K740" s="194">
        <v>-40000</v>
      </c>
    </row>
    <row r="741" spans="1:11" x14ac:dyDescent="0.3">
      <c r="A741" t="s">
        <v>18</v>
      </c>
      <c r="B741" t="s">
        <v>21</v>
      </c>
      <c r="C741" t="s">
        <v>496</v>
      </c>
      <c r="D741" t="s">
        <v>41</v>
      </c>
      <c r="E741" t="s">
        <v>457</v>
      </c>
      <c r="F741" t="s">
        <v>558</v>
      </c>
      <c r="G741" t="s">
        <v>458</v>
      </c>
      <c r="H741" s="194">
        <v>0</v>
      </c>
      <c r="I741" s="194">
        <v>0</v>
      </c>
      <c r="J741" s="194">
        <v>400000</v>
      </c>
      <c r="K741" s="194">
        <v>-400000</v>
      </c>
    </row>
    <row r="742" spans="1:11" x14ac:dyDescent="0.3">
      <c r="A742" t="s">
        <v>18</v>
      </c>
      <c r="B742" t="s">
        <v>21</v>
      </c>
      <c r="C742" t="s">
        <v>496</v>
      </c>
      <c r="D742" t="s">
        <v>41</v>
      </c>
      <c r="E742" t="s">
        <v>334</v>
      </c>
      <c r="F742" t="s">
        <v>558</v>
      </c>
      <c r="G742" t="s">
        <v>564</v>
      </c>
      <c r="H742" s="194">
        <v>-2000000</v>
      </c>
      <c r="I742" s="194">
        <v>0</v>
      </c>
      <c r="J742" s="194">
        <v>480000</v>
      </c>
      <c r="K742" s="194">
        <v>-2480000</v>
      </c>
    </row>
    <row r="743" spans="1:11" x14ac:dyDescent="0.3">
      <c r="A743" t="s">
        <v>18</v>
      </c>
      <c r="B743" t="s">
        <v>21</v>
      </c>
      <c r="C743" t="s">
        <v>496</v>
      </c>
      <c r="D743" t="s">
        <v>41</v>
      </c>
      <c r="E743" t="s">
        <v>465</v>
      </c>
      <c r="F743" t="s">
        <v>558</v>
      </c>
      <c r="G743" t="s">
        <v>466</v>
      </c>
      <c r="H743" s="194">
        <v>0</v>
      </c>
      <c r="I743" s="194">
        <v>0</v>
      </c>
      <c r="J743" s="194">
        <v>320000</v>
      </c>
      <c r="K743" s="194">
        <v>-320000</v>
      </c>
    </row>
    <row r="744" spans="1:11" x14ac:dyDescent="0.3">
      <c r="A744" t="s">
        <v>18</v>
      </c>
      <c r="B744" t="s">
        <v>21</v>
      </c>
      <c r="C744" t="s">
        <v>496</v>
      </c>
      <c r="D744" t="s">
        <v>41</v>
      </c>
      <c r="E744" t="s">
        <v>363</v>
      </c>
      <c r="F744" t="s">
        <v>558</v>
      </c>
      <c r="G744" t="s">
        <v>588</v>
      </c>
      <c r="H744" s="194">
        <v>-1720000</v>
      </c>
      <c r="I744" s="194">
        <v>0</v>
      </c>
      <c r="J744" s="194">
        <v>480000</v>
      </c>
      <c r="K744" s="194">
        <v>-2200000</v>
      </c>
    </row>
    <row r="745" spans="1:11" x14ac:dyDescent="0.3">
      <c r="A745" t="s">
        <v>18</v>
      </c>
      <c r="B745" t="s">
        <v>21</v>
      </c>
      <c r="C745" t="s">
        <v>496</v>
      </c>
      <c r="D745" t="s">
        <v>41</v>
      </c>
      <c r="E745" t="s">
        <v>453</v>
      </c>
      <c r="F745" t="s">
        <v>558</v>
      </c>
      <c r="G745" t="s">
        <v>454</v>
      </c>
      <c r="H745" s="194">
        <v>0</v>
      </c>
      <c r="I745" s="194">
        <v>0</v>
      </c>
      <c r="J745" s="194">
        <v>400000</v>
      </c>
      <c r="K745" s="194">
        <v>-400000</v>
      </c>
    </row>
    <row r="746" spans="1:11" x14ac:dyDescent="0.3">
      <c r="A746" t="s">
        <v>18</v>
      </c>
      <c r="B746" t="s">
        <v>21</v>
      </c>
      <c r="C746" t="s">
        <v>496</v>
      </c>
      <c r="D746" t="s">
        <v>41</v>
      </c>
      <c r="E746" t="s">
        <v>333</v>
      </c>
      <c r="F746" t="s">
        <v>558</v>
      </c>
      <c r="G746" t="s">
        <v>565</v>
      </c>
      <c r="H746" s="194">
        <v>-1920000</v>
      </c>
      <c r="I746" s="194">
        <v>0</v>
      </c>
      <c r="J746" s="194">
        <v>480000</v>
      </c>
      <c r="K746" s="194">
        <v>-2400000</v>
      </c>
    </row>
    <row r="747" spans="1:11" x14ac:dyDescent="0.3">
      <c r="A747" t="s">
        <v>18</v>
      </c>
      <c r="B747" t="s">
        <v>21</v>
      </c>
      <c r="C747" t="s">
        <v>496</v>
      </c>
      <c r="D747" t="s">
        <v>41</v>
      </c>
      <c r="E747" t="s">
        <v>343</v>
      </c>
      <c r="F747" t="s">
        <v>558</v>
      </c>
      <c r="G747" t="s">
        <v>573</v>
      </c>
      <c r="H747" s="194">
        <v>-1920000</v>
      </c>
      <c r="I747" s="194">
        <v>0</v>
      </c>
      <c r="J747" s="194">
        <v>480000</v>
      </c>
      <c r="K747" s="194">
        <v>-2400000</v>
      </c>
    </row>
    <row r="748" spans="1:11" x14ac:dyDescent="0.3">
      <c r="A748" t="s">
        <v>18</v>
      </c>
      <c r="B748" t="s">
        <v>21</v>
      </c>
      <c r="C748" t="s">
        <v>496</v>
      </c>
      <c r="D748" t="s">
        <v>41</v>
      </c>
      <c r="E748" t="s">
        <v>326</v>
      </c>
      <c r="F748" t="s">
        <v>558</v>
      </c>
      <c r="G748" t="s">
        <v>327</v>
      </c>
      <c r="H748" s="194">
        <v>-1800000</v>
      </c>
      <c r="I748" s="194">
        <v>0</v>
      </c>
      <c r="J748" s="194">
        <v>480000</v>
      </c>
      <c r="K748" s="194">
        <v>-2280000</v>
      </c>
    </row>
    <row r="749" spans="1:11" x14ac:dyDescent="0.3">
      <c r="A749" t="s">
        <v>14</v>
      </c>
      <c r="B749" t="s">
        <v>12</v>
      </c>
      <c r="C749" t="s">
        <v>497</v>
      </c>
      <c r="D749" t="s">
        <v>42</v>
      </c>
      <c r="E749" t="s">
        <v>558</v>
      </c>
      <c r="F749" t="s">
        <v>558</v>
      </c>
      <c r="G749" t="s">
        <v>558</v>
      </c>
      <c r="H749" s="194">
        <v>-116800</v>
      </c>
      <c r="I749" s="194">
        <v>4260670</v>
      </c>
      <c r="J749" s="194">
        <v>4260670</v>
      </c>
      <c r="K749" s="194">
        <v>-116800</v>
      </c>
    </row>
    <row r="750" spans="1:11" x14ac:dyDescent="0.3">
      <c r="A750" t="s">
        <v>16</v>
      </c>
      <c r="B750" t="s">
        <v>12</v>
      </c>
      <c r="C750" t="s">
        <v>498</v>
      </c>
      <c r="D750" t="s">
        <v>43</v>
      </c>
      <c r="E750" t="s">
        <v>558</v>
      </c>
      <c r="F750" t="s">
        <v>558</v>
      </c>
      <c r="G750" t="s">
        <v>558</v>
      </c>
      <c r="H750" s="194">
        <v>-116800</v>
      </c>
      <c r="I750" s="194">
        <v>4260670</v>
      </c>
      <c r="J750" s="194">
        <v>4260670</v>
      </c>
      <c r="K750" s="194">
        <v>-116800</v>
      </c>
    </row>
    <row r="751" spans="1:11" x14ac:dyDescent="0.3">
      <c r="A751" t="s">
        <v>18</v>
      </c>
      <c r="B751" t="s">
        <v>12</v>
      </c>
      <c r="C751" t="s">
        <v>499</v>
      </c>
      <c r="D751" t="s">
        <v>43</v>
      </c>
      <c r="E751" t="s">
        <v>558</v>
      </c>
      <c r="F751" t="s">
        <v>558</v>
      </c>
      <c r="G751" t="s">
        <v>558</v>
      </c>
      <c r="H751" s="194">
        <v>-116800</v>
      </c>
      <c r="I751" s="194">
        <v>4260670</v>
      </c>
      <c r="J751" s="194">
        <v>4260670</v>
      </c>
      <c r="K751" s="194">
        <v>-116800</v>
      </c>
    </row>
    <row r="752" spans="1:11" x14ac:dyDescent="0.3">
      <c r="A752" t="s">
        <v>20</v>
      </c>
      <c r="B752" t="s">
        <v>21</v>
      </c>
      <c r="C752" t="s">
        <v>500</v>
      </c>
      <c r="D752" t="s">
        <v>43</v>
      </c>
      <c r="E752" t="s">
        <v>281</v>
      </c>
      <c r="F752" t="s">
        <v>558</v>
      </c>
      <c r="G752" t="s">
        <v>282</v>
      </c>
      <c r="H752" s="194">
        <v>0</v>
      </c>
      <c r="I752" s="194">
        <v>65200</v>
      </c>
      <c r="J752" s="194">
        <v>65200</v>
      </c>
      <c r="K752" s="194">
        <v>0</v>
      </c>
    </row>
    <row r="753" spans="1:11" x14ac:dyDescent="0.3">
      <c r="A753" t="s">
        <v>20</v>
      </c>
      <c r="B753" t="s">
        <v>21</v>
      </c>
      <c r="C753" t="s">
        <v>500</v>
      </c>
      <c r="D753" t="s">
        <v>43</v>
      </c>
      <c r="E753" t="s">
        <v>291</v>
      </c>
      <c r="F753" t="s">
        <v>558</v>
      </c>
      <c r="G753" t="s">
        <v>614</v>
      </c>
      <c r="H753" s="194">
        <v>-93600</v>
      </c>
      <c r="I753" s="194">
        <v>862920</v>
      </c>
      <c r="J753" s="194">
        <v>862920</v>
      </c>
      <c r="K753" s="194">
        <v>-93600</v>
      </c>
    </row>
    <row r="754" spans="1:11" x14ac:dyDescent="0.3">
      <c r="A754" t="s">
        <v>20</v>
      </c>
      <c r="B754" t="s">
        <v>21</v>
      </c>
      <c r="C754" t="s">
        <v>500</v>
      </c>
      <c r="D754" t="s">
        <v>43</v>
      </c>
      <c r="E754" t="s">
        <v>263</v>
      </c>
      <c r="F754" t="s">
        <v>558</v>
      </c>
      <c r="G754" t="s">
        <v>264</v>
      </c>
      <c r="H754" s="194">
        <v>-23200</v>
      </c>
      <c r="I754" s="194">
        <v>1196500</v>
      </c>
      <c r="J754" s="194">
        <v>1196500</v>
      </c>
      <c r="K754" s="194">
        <v>-23200</v>
      </c>
    </row>
    <row r="755" spans="1:11" x14ac:dyDescent="0.3">
      <c r="A755" t="s">
        <v>20</v>
      </c>
      <c r="B755" t="s">
        <v>21</v>
      </c>
      <c r="C755" t="s">
        <v>500</v>
      </c>
      <c r="D755" t="s">
        <v>43</v>
      </c>
      <c r="E755" t="s">
        <v>378</v>
      </c>
      <c r="F755" t="s">
        <v>558</v>
      </c>
      <c r="G755" t="s">
        <v>638</v>
      </c>
      <c r="H755" s="194">
        <v>0</v>
      </c>
      <c r="I755" s="194">
        <v>2136050</v>
      </c>
      <c r="J755" s="194">
        <v>2136050</v>
      </c>
      <c r="K755" s="194">
        <v>0</v>
      </c>
    </row>
    <row r="756" spans="1:11" x14ac:dyDescent="0.3">
      <c r="A756" t="s">
        <v>14</v>
      </c>
      <c r="B756" t="s">
        <v>12</v>
      </c>
      <c r="C756" t="s">
        <v>501</v>
      </c>
      <c r="D756" t="s">
        <v>44</v>
      </c>
      <c r="E756" t="s">
        <v>558</v>
      </c>
      <c r="F756" t="s">
        <v>558</v>
      </c>
      <c r="G756" t="s">
        <v>558</v>
      </c>
      <c r="H756" s="194">
        <v>-2872640</v>
      </c>
      <c r="I756" s="194">
        <v>4335000</v>
      </c>
      <c r="J756" s="194">
        <v>5480000</v>
      </c>
      <c r="K756" s="194">
        <v>-4017640</v>
      </c>
    </row>
    <row r="757" spans="1:11" x14ac:dyDescent="0.3">
      <c r="A757" t="s">
        <v>16</v>
      </c>
      <c r="B757" t="s">
        <v>12</v>
      </c>
      <c r="C757" t="s">
        <v>502</v>
      </c>
      <c r="D757" t="s">
        <v>45</v>
      </c>
      <c r="E757" t="s">
        <v>558</v>
      </c>
      <c r="F757" t="s">
        <v>558</v>
      </c>
      <c r="G757" t="s">
        <v>558</v>
      </c>
      <c r="H757" s="194">
        <v>-2872640</v>
      </c>
      <c r="I757" s="194">
        <v>4335000</v>
      </c>
      <c r="J757" s="194">
        <v>5480000</v>
      </c>
      <c r="K757" s="194">
        <v>-4017640</v>
      </c>
    </row>
    <row r="758" spans="1:11" x14ac:dyDescent="0.3">
      <c r="A758" t="s">
        <v>18</v>
      </c>
      <c r="B758" t="s">
        <v>12</v>
      </c>
      <c r="C758" t="s">
        <v>503</v>
      </c>
      <c r="D758" t="s">
        <v>46</v>
      </c>
      <c r="E758" t="s">
        <v>558</v>
      </c>
      <c r="F758" t="s">
        <v>558</v>
      </c>
      <c r="G758" t="s">
        <v>558</v>
      </c>
      <c r="H758" s="194">
        <v>-2810000</v>
      </c>
      <c r="I758" s="194">
        <v>4135000</v>
      </c>
      <c r="J758" s="194">
        <v>5070000</v>
      </c>
      <c r="K758" s="194">
        <v>-3745000</v>
      </c>
    </row>
    <row r="759" spans="1:11" x14ac:dyDescent="0.3">
      <c r="A759" t="s">
        <v>20</v>
      </c>
      <c r="B759" t="s">
        <v>21</v>
      </c>
      <c r="C759" t="s">
        <v>504</v>
      </c>
      <c r="D759" t="s">
        <v>46</v>
      </c>
      <c r="E759" t="s">
        <v>269</v>
      </c>
      <c r="F759" t="s">
        <v>558</v>
      </c>
      <c r="G759" t="s">
        <v>270</v>
      </c>
      <c r="H759" s="194">
        <v>-810000</v>
      </c>
      <c r="I759" s="194">
        <v>0</v>
      </c>
      <c r="J759" s="194">
        <v>0</v>
      </c>
      <c r="K759" s="194">
        <v>-810000</v>
      </c>
    </row>
    <row r="760" spans="1:11" x14ac:dyDescent="0.3">
      <c r="A760" t="s">
        <v>20</v>
      </c>
      <c r="B760" t="s">
        <v>21</v>
      </c>
      <c r="C760" t="s">
        <v>504</v>
      </c>
      <c r="D760" t="s">
        <v>46</v>
      </c>
      <c r="E760" t="s">
        <v>427</v>
      </c>
      <c r="F760" t="s">
        <v>558</v>
      </c>
      <c r="G760" t="s">
        <v>428</v>
      </c>
      <c r="H760" s="194">
        <v>-2000000</v>
      </c>
      <c r="I760" s="194">
        <v>4135000</v>
      </c>
      <c r="J760" s="194">
        <v>5070000</v>
      </c>
      <c r="K760" s="194">
        <v>-2935000</v>
      </c>
    </row>
    <row r="761" spans="1:11" x14ac:dyDescent="0.3">
      <c r="A761" t="s">
        <v>18</v>
      </c>
      <c r="B761" t="s">
        <v>12</v>
      </c>
      <c r="C761" t="s">
        <v>505</v>
      </c>
      <c r="D761" t="s">
        <v>37</v>
      </c>
      <c r="E761" t="s">
        <v>558</v>
      </c>
      <c r="F761" t="s">
        <v>558</v>
      </c>
      <c r="G761" t="s">
        <v>558</v>
      </c>
      <c r="H761" s="194">
        <v>-62640</v>
      </c>
      <c r="I761" s="194">
        <v>200000</v>
      </c>
      <c r="J761" s="194">
        <v>410000</v>
      </c>
      <c r="K761" s="194">
        <v>-272640</v>
      </c>
    </row>
    <row r="762" spans="1:11" x14ac:dyDescent="0.3">
      <c r="A762" t="s">
        <v>20</v>
      </c>
      <c r="B762" t="s">
        <v>21</v>
      </c>
      <c r="C762" t="s">
        <v>506</v>
      </c>
      <c r="D762" t="s">
        <v>37</v>
      </c>
      <c r="E762" t="s">
        <v>622</v>
      </c>
      <c r="F762" t="s">
        <v>558</v>
      </c>
      <c r="G762" t="s">
        <v>623</v>
      </c>
      <c r="H762" s="194">
        <v>0</v>
      </c>
      <c r="I762" s="194">
        <v>200000</v>
      </c>
      <c r="J762" s="194">
        <v>200000</v>
      </c>
      <c r="K762" s="194">
        <v>0</v>
      </c>
    </row>
    <row r="763" spans="1:11" x14ac:dyDescent="0.3">
      <c r="A763" t="s">
        <v>20</v>
      </c>
      <c r="B763" t="s">
        <v>21</v>
      </c>
      <c r="C763" t="s">
        <v>506</v>
      </c>
      <c r="D763" t="s">
        <v>37</v>
      </c>
      <c r="E763" t="s">
        <v>423</v>
      </c>
      <c r="F763" t="s">
        <v>558</v>
      </c>
      <c r="G763" t="s">
        <v>424</v>
      </c>
      <c r="H763" s="194">
        <v>-2640</v>
      </c>
      <c r="I763" s="194">
        <v>0</v>
      </c>
      <c r="J763" s="194">
        <v>0</v>
      </c>
      <c r="K763" s="194">
        <v>-2640</v>
      </c>
    </row>
    <row r="764" spans="1:11" x14ac:dyDescent="0.3">
      <c r="A764" t="s">
        <v>20</v>
      </c>
      <c r="B764" t="s">
        <v>21</v>
      </c>
      <c r="C764" t="s">
        <v>506</v>
      </c>
      <c r="D764" t="s">
        <v>37</v>
      </c>
      <c r="E764" t="s">
        <v>443</v>
      </c>
      <c r="F764" t="s">
        <v>558</v>
      </c>
      <c r="G764" t="s">
        <v>444</v>
      </c>
      <c r="H764" s="194">
        <v>-60000</v>
      </c>
      <c r="I764" s="194">
        <v>0</v>
      </c>
      <c r="J764" s="194">
        <v>210000</v>
      </c>
      <c r="K764" s="194">
        <v>-270000</v>
      </c>
    </row>
    <row r="765" spans="1:11" x14ac:dyDescent="0.3">
      <c r="A765" t="s">
        <v>14</v>
      </c>
      <c r="B765" t="s">
        <v>12</v>
      </c>
      <c r="C765" t="s">
        <v>507</v>
      </c>
      <c r="D765" t="s">
        <v>47</v>
      </c>
      <c r="E765" t="s">
        <v>558</v>
      </c>
      <c r="F765" t="s">
        <v>558</v>
      </c>
      <c r="G765" t="s">
        <v>558</v>
      </c>
      <c r="H765" s="194">
        <v>-1472241.97</v>
      </c>
      <c r="I765" s="194">
        <v>5677370</v>
      </c>
      <c r="J765" s="194">
        <v>10050818</v>
      </c>
      <c r="K765" s="194">
        <v>-5845689.9699999997</v>
      </c>
    </row>
    <row r="766" spans="1:11" x14ac:dyDescent="0.3">
      <c r="A766" t="s">
        <v>16</v>
      </c>
      <c r="B766" t="s">
        <v>12</v>
      </c>
      <c r="C766" t="s">
        <v>508</v>
      </c>
      <c r="D766" t="s">
        <v>48</v>
      </c>
      <c r="E766" t="s">
        <v>558</v>
      </c>
      <c r="F766" t="s">
        <v>558</v>
      </c>
      <c r="G766" t="s">
        <v>558</v>
      </c>
      <c r="H766" s="194">
        <v>-538932</v>
      </c>
      <c r="I766" s="194">
        <v>657370</v>
      </c>
      <c r="J766" s="194">
        <v>1318990</v>
      </c>
      <c r="K766" s="194">
        <v>-1200552</v>
      </c>
    </row>
    <row r="767" spans="1:11" x14ac:dyDescent="0.3">
      <c r="A767" t="s">
        <v>18</v>
      </c>
      <c r="B767" t="s">
        <v>12</v>
      </c>
      <c r="C767" t="s">
        <v>509</v>
      </c>
      <c r="D767" t="s">
        <v>49</v>
      </c>
      <c r="E767" t="s">
        <v>558</v>
      </c>
      <c r="F767" t="s">
        <v>558</v>
      </c>
      <c r="G767" t="s">
        <v>558</v>
      </c>
      <c r="H767" s="194">
        <v>-538932</v>
      </c>
      <c r="I767" s="194">
        <v>657370</v>
      </c>
      <c r="J767" s="194">
        <v>1318990</v>
      </c>
      <c r="K767" s="194">
        <v>-1200552</v>
      </c>
    </row>
    <row r="768" spans="1:11" x14ac:dyDescent="0.3">
      <c r="A768" t="s">
        <v>20</v>
      </c>
      <c r="B768" t="s">
        <v>21</v>
      </c>
      <c r="C768" t="s">
        <v>510</v>
      </c>
      <c r="D768" t="s">
        <v>49</v>
      </c>
      <c r="E768" t="s">
        <v>345</v>
      </c>
      <c r="F768" t="s">
        <v>558</v>
      </c>
      <c r="G768" t="s">
        <v>577</v>
      </c>
      <c r="H768" s="194">
        <v>-312000</v>
      </c>
      <c r="I768" s="194">
        <v>0</v>
      </c>
      <c r="J768" s="194">
        <v>150000</v>
      </c>
      <c r="K768" s="194">
        <v>-462000</v>
      </c>
    </row>
    <row r="769" spans="1:11" x14ac:dyDescent="0.3">
      <c r="A769" t="s">
        <v>20</v>
      </c>
      <c r="B769" t="s">
        <v>21</v>
      </c>
      <c r="C769" t="s">
        <v>510</v>
      </c>
      <c r="D769" t="s">
        <v>49</v>
      </c>
      <c r="E769" t="s">
        <v>290</v>
      </c>
      <c r="F769" t="s">
        <v>558</v>
      </c>
      <c r="G769" t="s">
        <v>591</v>
      </c>
      <c r="H769" s="194">
        <v>-12227</v>
      </c>
      <c r="I769" s="194">
        <v>0</v>
      </c>
      <c r="J769" s="194">
        <v>0</v>
      </c>
      <c r="K769" s="194">
        <v>-12227</v>
      </c>
    </row>
    <row r="770" spans="1:11" x14ac:dyDescent="0.3">
      <c r="A770" t="s">
        <v>20</v>
      </c>
      <c r="B770" t="s">
        <v>21</v>
      </c>
      <c r="C770" t="s">
        <v>510</v>
      </c>
      <c r="D770" t="s">
        <v>49</v>
      </c>
      <c r="E770" t="s">
        <v>325</v>
      </c>
      <c r="F770" t="s">
        <v>558</v>
      </c>
      <c r="G770" t="s">
        <v>567</v>
      </c>
      <c r="H770" s="194">
        <v>0</v>
      </c>
      <c r="I770" s="194">
        <v>0</v>
      </c>
      <c r="J770" s="194">
        <v>100000</v>
      </c>
      <c r="K770" s="194">
        <v>-100000</v>
      </c>
    </row>
    <row r="771" spans="1:11" x14ac:dyDescent="0.3">
      <c r="A771" t="s">
        <v>20</v>
      </c>
      <c r="B771" t="s">
        <v>21</v>
      </c>
      <c r="C771" t="s">
        <v>510</v>
      </c>
      <c r="D771" t="s">
        <v>49</v>
      </c>
      <c r="E771" t="s">
        <v>328</v>
      </c>
      <c r="F771" t="s">
        <v>558</v>
      </c>
      <c r="G771" t="s">
        <v>568</v>
      </c>
      <c r="H771" s="194">
        <v>-33645</v>
      </c>
      <c r="I771" s="194">
        <v>0</v>
      </c>
      <c r="J771" s="194">
        <v>0</v>
      </c>
      <c r="K771" s="194">
        <v>-33645</v>
      </c>
    </row>
    <row r="772" spans="1:11" x14ac:dyDescent="0.3">
      <c r="A772" t="s">
        <v>20</v>
      </c>
      <c r="B772" t="s">
        <v>21</v>
      </c>
      <c r="C772" t="s">
        <v>510</v>
      </c>
      <c r="D772" t="s">
        <v>49</v>
      </c>
      <c r="E772" t="s">
        <v>281</v>
      </c>
      <c r="F772" t="s">
        <v>558</v>
      </c>
      <c r="G772" t="s">
        <v>282</v>
      </c>
      <c r="H772" s="194">
        <v>-2624</v>
      </c>
      <c r="I772" s="194">
        <v>0</v>
      </c>
      <c r="J772" s="194">
        <v>0</v>
      </c>
      <c r="K772" s="194">
        <v>-2624</v>
      </c>
    </row>
    <row r="773" spans="1:11" x14ac:dyDescent="0.3">
      <c r="A773" t="s">
        <v>20</v>
      </c>
      <c r="B773" t="s">
        <v>21</v>
      </c>
      <c r="C773" t="s">
        <v>510</v>
      </c>
      <c r="D773" t="s">
        <v>49</v>
      </c>
      <c r="E773" t="s">
        <v>287</v>
      </c>
      <c r="F773" t="s">
        <v>558</v>
      </c>
      <c r="G773" t="s">
        <v>587</v>
      </c>
      <c r="H773" s="194">
        <v>0</v>
      </c>
      <c r="I773" s="194">
        <v>0</v>
      </c>
      <c r="J773" s="194">
        <v>50000</v>
      </c>
      <c r="K773" s="194">
        <v>-50000</v>
      </c>
    </row>
    <row r="774" spans="1:11" x14ac:dyDescent="0.3">
      <c r="A774" t="s">
        <v>20</v>
      </c>
      <c r="B774" t="s">
        <v>21</v>
      </c>
      <c r="C774" t="s">
        <v>510</v>
      </c>
      <c r="D774" t="s">
        <v>49</v>
      </c>
      <c r="E774" t="s">
        <v>303</v>
      </c>
      <c r="F774" t="s">
        <v>558</v>
      </c>
      <c r="G774" t="s">
        <v>304</v>
      </c>
      <c r="H774" s="194">
        <v>-88180</v>
      </c>
      <c r="I774" s="194">
        <v>0</v>
      </c>
      <c r="J774" s="194">
        <v>0</v>
      </c>
      <c r="K774" s="194">
        <v>-88180</v>
      </c>
    </row>
    <row r="775" spans="1:11" x14ac:dyDescent="0.3">
      <c r="A775" t="s">
        <v>20</v>
      </c>
      <c r="B775" t="s">
        <v>21</v>
      </c>
      <c r="C775" t="s">
        <v>510</v>
      </c>
      <c r="D775" t="s">
        <v>49</v>
      </c>
      <c r="E775" t="s">
        <v>429</v>
      </c>
      <c r="F775" t="s">
        <v>558</v>
      </c>
      <c r="G775" t="s">
        <v>430</v>
      </c>
      <c r="H775" s="194">
        <v>-50000</v>
      </c>
      <c r="I775" s="194">
        <v>0</v>
      </c>
      <c r="J775" s="194">
        <v>0</v>
      </c>
      <c r="K775" s="194">
        <v>-50000</v>
      </c>
    </row>
    <row r="776" spans="1:11" x14ac:dyDescent="0.3">
      <c r="A776" t="s">
        <v>20</v>
      </c>
      <c r="B776" t="s">
        <v>21</v>
      </c>
      <c r="C776" t="s">
        <v>510</v>
      </c>
      <c r="D776" t="s">
        <v>49</v>
      </c>
      <c r="E776" t="s">
        <v>401</v>
      </c>
      <c r="F776" t="s">
        <v>558</v>
      </c>
      <c r="G776" t="s">
        <v>402</v>
      </c>
      <c r="H776" s="194">
        <v>-10256</v>
      </c>
      <c r="I776" s="194">
        <v>0</v>
      </c>
      <c r="J776" s="194">
        <v>0</v>
      </c>
      <c r="K776" s="194">
        <v>-10256</v>
      </c>
    </row>
    <row r="777" spans="1:11" x14ac:dyDescent="0.3">
      <c r="A777" t="s">
        <v>20</v>
      </c>
      <c r="B777" t="s">
        <v>21</v>
      </c>
      <c r="C777" t="s">
        <v>510</v>
      </c>
      <c r="D777" t="s">
        <v>49</v>
      </c>
      <c r="E777" t="s">
        <v>413</v>
      </c>
      <c r="F777" t="s">
        <v>558</v>
      </c>
      <c r="G777" t="s">
        <v>414</v>
      </c>
      <c r="H777" s="194">
        <v>0</v>
      </c>
      <c r="I777" s="194">
        <v>310412</v>
      </c>
      <c r="J777" s="194">
        <v>310412</v>
      </c>
      <c r="K777" s="194">
        <v>0</v>
      </c>
    </row>
    <row r="778" spans="1:11" x14ac:dyDescent="0.3">
      <c r="A778" t="s">
        <v>20</v>
      </c>
      <c r="B778" t="s">
        <v>21</v>
      </c>
      <c r="C778" t="s">
        <v>510</v>
      </c>
      <c r="D778" t="s">
        <v>49</v>
      </c>
      <c r="E778" t="s">
        <v>275</v>
      </c>
      <c r="F778" t="s">
        <v>558</v>
      </c>
      <c r="G778" t="s">
        <v>563</v>
      </c>
      <c r="H778" s="194">
        <v>0</v>
      </c>
      <c r="I778" s="194">
        <v>0</v>
      </c>
      <c r="J778" s="194">
        <v>2</v>
      </c>
      <c r="K778" s="194">
        <v>-2</v>
      </c>
    </row>
    <row r="779" spans="1:11" x14ac:dyDescent="0.3">
      <c r="A779" t="s">
        <v>20</v>
      </c>
      <c r="B779" t="s">
        <v>21</v>
      </c>
      <c r="C779" t="s">
        <v>510</v>
      </c>
      <c r="D779" t="s">
        <v>49</v>
      </c>
      <c r="E779" t="s">
        <v>385</v>
      </c>
      <c r="F779" t="s">
        <v>558</v>
      </c>
      <c r="G779" t="s">
        <v>386</v>
      </c>
      <c r="H779" s="194">
        <v>0</v>
      </c>
      <c r="I779" s="194">
        <v>346958</v>
      </c>
      <c r="J779" s="194">
        <v>658576</v>
      </c>
      <c r="K779" s="194">
        <v>-311618</v>
      </c>
    </row>
    <row r="780" spans="1:11" x14ac:dyDescent="0.3">
      <c r="A780" t="s">
        <v>20</v>
      </c>
      <c r="B780" t="s">
        <v>21</v>
      </c>
      <c r="C780" t="s">
        <v>510</v>
      </c>
      <c r="D780" t="s">
        <v>49</v>
      </c>
      <c r="E780" t="s">
        <v>457</v>
      </c>
      <c r="F780" t="s">
        <v>558</v>
      </c>
      <c r="G780" t="s">
        <v>458</v>
      </c>
      <c r="H780" s="194">
        <v>0</v>
      </c>
      <c r="I780" s="194">
        <v>0</v>
      </c>
      <c r="J780" s="194">
        <v>50000</v>
      </c>
      <c r="K780" s="194">
        <v>-50000</v>
      </c>
    </row>
    <row r="781" spans="1:11" x14ac:dyDescent="0.3">
      <c r="A781" t="s">
        <v>20</v>
      </c>
      <c r="B781" t="s">
        <v>21</v>
      </c>
      <c r="C781" t="s">
        <v>510</v>
      </c>
      <c r="D781" t="s">
        <v>49</v>
      </c>
      <c r="E781" t="s">
        <v>333</v>
      </c>
      <c r="F781" t="s">
        <v>558</v>
      </c>
      <c r="G781" t="s">
        <v>565</v>
      </c>
      <c r="H781" s="194">
        <v>-30000</v>
      </c>
      <c r="I781" s="194">
        <v>0</v>
      </c>
      <c r="J781" s="194">
        <v>0</v>
      </c>
      <c r="K781" s="194">
        <v>-30000</v>
      </c>
    </row>
    <row r="782" spans="1:11" x14ac:dyDescent="0.3">
      <c r="A782" t="s">
        <v>16</v>
      </c>
      <c r="B782" t="s">
        <v>12</v>
      </c>
      <c r="C782" t="s">
        <v>511</v>
      </c>
      <c r="D782" t="s">
        <v>140</v>
      </c>
      <c r="E782" t="s">
        <v>558</v>
      </c>
      <c r="F782" t="s">
        <v>558</v>
      </c>
      <c r="G782" t="s">
        <v>558</v>
      </c>
      <c r="H782" s="194">
        <v>-933309.97</v>
      </c>
      <c r="I782" s="194">
        <v>5020000</v>
      </c>
      <c r="J782" s="194">
        <v>8731828</v>
      </c>
      <c r="K782" s="194">
        <v>-4645137.97</v>
      </c>
    </row>
    <row r="783" spans="1:11" x14ac:dyDescent="0.3">
      <c r="A783" t="s">
        <v>18</v>
      </c>
      <c r="B783" t="s">
        <v>21</v>
      </c>
      <c r="C783" t="s">
        <v>512</v>
      </c>
      <c r="D783" t="s">
        <v>141</v>
      </c>
      <c r="E783" t="s">
        <v>267</v>
      </c>
      <c r="F783" t="s">
        <v>558</v>
      </c>
      <c r="G783" t="s">
        <v>268</v>
      </c>
      <c r="H783" s="194">
        <v>311000</v>
      </c>
      <c r="I783" s="194">
        <v>3384000</v>
      </c>
      <c r="J783" s="194">
        <v>0</v>
      </c>
      <c r="K783" s="194">
        <v>3695000</v>
      </c>
    </row>
    <row r="784" spans="1:11" x14ac:dyDescent="0.3">
      <c r="A784" t="s">
        <v>18</v>
      </c>
      <c r="B784" t="s">
        <v>21</v>
      </c>
      <c r="C784" t="s">
        <v>512</v>
      </c>
      <c r="D784" t="s">
        <v>141</v>
      </c>
      <c r="E784" t="s">
        <v>636</v>
      </c>
      <c r="F784" t="s">
        <v>558</v>
      </c>
      <c r="G784" t="s">
        <v>637</v>
      </c>
      <c r="H784" s="194">
        <v>0</v>
      </c>
      <c r="I784" s="194">
        <v>1000000</v>
      </c>
      <c r="J784" s="194">
        <v>0</v>
      </c>
      <c r="K784" s="194">
        <v>1000000</v>
      </c>
    </row>
    <row r="785" spans="1:11" x14ac:dyDescent="0.3">
      <c r="A785" t="s">
        <v>18</v>
      </c>
      <c r="B785" t="s">
        <v>21</v>
      </c>
      <c r="C785" t="s">
        <v>512</v>
      </c>
      <c r="D785" t="s">
        <v>141</v>
      </c>
      <c r="E785" t="s">
        <v>2</v>
      </c>
      <c r="F785" t="s">
        <v>558</v>
      </c>
      <c r="G785" t="s">
        <v>615</v>
      </c>
      <c r="H785" s="194">
        <v>-1244309.97</v>
      </c>
      <c r="I785" s="194">
        <v>0</v>
      </c>
      <c r="J785" s="194">
        <v>3983897</v>
      </c>
      <c r="K785" s="194">
        <v>-5228206.97</v>
      </c>
    </row>
    <row r="786" spans="1:11" x14ac:dyDescent="0.3">
      <c r="A786" t="s">
        <v>18</v>
      </c>
      <c r="B786" t="s">
        <v>21</v>
      </c>
      <c r="C786" t="s">
        <v>513</v>
      </c>
      <c r="D786" t="s">
        <v>514</v>
      </c>
      <c r="E786" t="s">
        <v>2</v>
      </c>
      <c r="F786" t="s">
        <v>558</v>
      </c>
      <c r="G786" t="s">
        <v>615</v>
      </c>
      <c r="H786" s="194">
        <v>0</v>
      </c>
      <c r="I786" s="194">
        <v>0</v>
      </c>
      <c r="J786" s="194">
        <v>2892419</v>
      </c>
      <c r="K786" s="194">
        <v>-2892419</v>
      </c>
    </row>
    <row r="787" spans="1:11" x14ac:dyDescent="0.3">
      <c r="A787" t="s">
        <v>18</v>
      </c>
      <c r="B787" t="s">
        <v>21</v>
      </c>
      <c r="C787" t="s">
        <v>515</v>
      </c>
      <c r="D787" t="s">
        <v>516</v>
      </c>
      <c r="E787" t="s">
        <v>624</v>
      </c>
      <c r="F787" t="s">
        <v>558</v>
      </c>
      <c r="G787" t="s">
        <v>625</v>
      </c>
      <c r="H787" s="194">
        <v>0</v>
      </c>
      <c r="I787" s="194">
        <v>636000</v>
      </c>
      <c r="J787" s="194">
        <v>0</v>
      </c>
      <c r="K787" s="194">
        <v>636000</v>
      </c>
    </row>
    <row r="788" spans="1:11" x14ac:dyDescent="0.3">
      <c r="A788" t="s">
        <v>18</v>
      </c>
      <c r="B788" t="s">
        <v>21</v>
      </c>
      <c r="C788" t="s">
        <v>515</v>
      </c>
      <c r="D788" t="s">
        <v>516</v>
      </c>
      <c r="E788" t="s">
        <v>2</v>
      </c>
      <c r="F788" t="s">
        <v>558</v>
      </c>
      <c r="G788" t="s">
        <v>615</v>
      </c>
      <c r="H788" s="194">
        <v>0</v>
      </c>
      <c r="I788" s="194">
        <v>0</v>
      </c>
      <c r="J788" s="194">
        <v>1855512</v>
      </c>
      <c r="K788" s="194">
        <v>-1855512</v>
      </c>
    </row>
    <row r="789" spans="1:11" x14ac:dyDescent="0.3">
      <c r="A789" t="s">
        <v>11</v>
      </c>
      <c r="B789" t="s">
        <v>12</v>
      </c>
      <c r="C789" t="s">
        <v>607</v>
      </c>
      <c r="D789" t="s">
        <v>50</v>
      </c>
      <c r="E789" t="s">
        <v>558</v>
      </c>
      <c r="F789" t="s">
        <v>558</v>
      </c>
      <c r="G789" t="s">
        <v>558</v>
      </c>
      <c r="H789" s="194">
        <v>-17932510.98</v>
      </c>
      <c r="I789" s="194">
        <v>10937484</v>
      </c>
      <c r="J789" s="194">
        <v>2182957</v>
      </c>
      <c r="K789" s="194">
        <v>-9177983.9800000004</v>
      </c>
    </row>
    <row r="790" spans="1:11" x14ac:dyDescent="0.3">
      <c r="A790" t="s">
        <v>14</v>
      </c>
      <c r="B790" t="s">
        <v>12</v>
      </c>
      <c r="C790" t="s">
        <v>517</v>
      </c>
      <c r="D790" t="s">
        <v>51</v>
      </c>
      <c r="E790" t="s">
        <v>558</v>
      </c>
      <c r="F790" t="s">
        <v>558</v>
      </c>
      <c r="G790" t="s">
        <v>558</v>
      </c>
      <c r="H790" s="194">
        <v>-6683949</v>
      </c>
      <c r="I790" s="194">
        <v>0</v>
      </c>
      <c r="J790" s="194">
        <v>0</v>
      </c>
      <c r="K790" s="194">
        <v>-6683949</v>
      </c>
    </row>
    <row r="791" spans="1:11" x14ac:dyDescent="0.3">
      <c r="A791" t="s">
        <v>16</v>
      </c>
      <c r="B791" t="s">
        <v>12</v>
      </c>
      <c r="C791" t="s">
        <v>518</v>
      </c>
      <c r="D791" t="s">
        <v>52</v>
      </c>
      <c r="E791" t="s">
        <v>558</v>
      </c>
      <c r="F791" t="s">
        <v>558</v>
      </c>
      <c r="G791" t="s">
        <v>558</v>
      </c>
      <c r="H791" s="194">
        <v>-6683949</v>
      </c>
      <c r="I791" s="194">
        <v>0</v>
      </c>
      <c r="J791" s="194">
        <v>0</v>
      </c>
      <c r="K791" s="194">
        <v>-6683949</v>
      </c>
    </row>
    <row r="792" spans="1:11" x14ac:dyDescent="0.3">
      <c r="A792" t="s">
        <v>18</v>
      </c>
      <c r="B792" t="s">
        <v>12</v>
      </c>
      <c r="C792" t="s">
        <v>519</v>
      </c>
      <c r="D792" t="s">
        <v>52</v>
      </c>
      <c r="E792" t="s">
        <v>558</v>
      </c>
      <c r="F792" t="s">
        <v>558</v>
      </c>
      <c r="G792" t="s">
        <v>558</v>
      </c>
      <c r="H792" s="194">
        <v>-6683949</v>
      </c>
      <c r="I792" s="194">
        <v>0</v>
      </c>
      <c r="J792" s="194">
        <v>0</v>
      </c>
      <c r="K792" s="194">
        <v>-6683949</v>
      </c>
    </row>
    <row r="793" spans="1:11" x14ac:dyDescent="0.3">
      <c r="A793" t="s">
        <v>20</v>
      </c>
      <c r="B793" t="s">
        <v>21</v>
      </c>
      <c r="C793" t="s">
        <v>520</v>
      </c>
      <c r="D793" t="s">
        <v>53</v>
      </c>
      <c r="E793" t="s">
        <v>2</v>
      </c>
      <c r="F793" t="s">
        <v>558</v>
      </c>
      <c r="G793" t="s">
        <v>615</v>
      </c>
      <c r="H793" s="194">
        <v>-6683949</v>
      </c>
      <c r="I793" s="194">
        <v>0</v>
      </c>
      <c r="J793" s="194">
        <v>0</v>
      </c>
      <c r="K793" s="194">
        <v>-6683949</v>
      </c>
    </row>
    <row r="794" spans="1:11" x14ac:dyDescent="0.3">
      <c r="A794" t="s">
        <v>14</v>
      </c>
      <c r="B794" t="s">
        <v>12</v>
      </c>
      <c r="C794" t="s">
        <v>521</v>
      </c>
      <c r="D794" t="s">
        <v>142</v>
      </c>
      <c r="E794" t="s">
        <v>558</v>
      </c>
      <c r="F794" t="s">
        <v>558</v>
      </c>
      <c r="G794" t="s">
        <v>558</v>
      </c>
      <c r="H794" s="194">
        <v>-311077.49</v>
      </c>
      <c r="I794" s="194">
        <v>0</v>
      </c>
      <c r="J794" s="194">
        <v>2182957</v>
      </c>
      <c r="K794" s="194">
        <v>-2494034.4900000002</v>
      </c>
    </row>
    <row r="795" spans="1:11" x14ac:dyDescent="0.3">
      <c r="A795" t="s">
        <v>16</v>
      </c>
      <c r="B795" t="s">
        <v>12</v>
      </c>
      <c r="C795" t="s">
        <v>522</v>
      </c>
      <c r="D795" t="s">
        <v>143</v>
      </c>
      <c r="E795" t="s">
        <v>558</v>
      </c>
      <c r="F795" t="s">
        <v>558</v>
      </c>
      <c r="G795" t="s">
        <v>558</v>
      </c>
      <c r="H795" s="194">
        <v>-311077.49</v>
      </c>
      <c r="I795" s="194">
        <v>0</v>
      </c>
      <c r="J795" s="194">
        <v>2182957</v>
      </c>
      <c r="K795" s="194">
        <v>-2494034.4900000002</v>
      </c>
    </row>
    <row r="796" spans="1:11" x14ac:dyDescent="0.3">
      <c r="A796" t="s">
        <v>18</v>
      </c>
      <c r="B796" t="s">
        <v>12</v>
      </c>
      <c r="C796" t="s">
        <v>523</v>
      </c>
      <c r="D796" t="s">
        <v>143</v>
      </c>
      <c r="E796" t="s">
        <v>558</v>
      </c>
      <c r="F796" t="s">
        <v>558</v>
      </c>
      <c r="G796" t="s">
        <v>558</v>
      </c>
      <c r="H796" s="194">
        <v>-311077.49</v>
      </c>
      <c r="I796" s="194">
        <v>0</v>
      </c>
      <c r="J796" s="194">
        <v>2182957</v>
      </c>
      <c r="K796" s="194">
        <v>-2494034.4900000002</v>
      </c>
    </row>
    <row r="797" spans="1:11" x14ac:dyDescent="0.3">
      <c r="A797" t="s">
        <v>20</v>
      </c>
      <c r="B797" t="s">
        <v>21</v>
      </c>
      <c r="C797" t="s">
        <v>524</v>
      </c>
      <c r="D797" t="s">
        <v>144</v>
      </c>
      <c r="E797" t="s">
        <v>2</v>
      </c>
      <c r="F797" t="s">
        <v>558</v>
      </c>
      <c r="G797" t="s">
        <v>615</v>
      </c>
      <c r="H797" s="194">
        <v>-311077.49</v>
      </c>
      <c r="I797" s="194">
        <v>0</v>
      </c>
      <c r="J797" s="194">
        <v>2182957</v>
      </c>
      <c r="K797" s="194">
        <v>-2494034.4900000002</v>
      </c>
    </row>
    <row r="798" spans="1:11" x14ac:dyDescent="0.3">
      <c r="A798" t="s">
        <v>14</v>
      </c>
      <c r="B798" t="s">
        <v>12</v>
      </c>
      <c r="C798" t="s">
        <v>525</v>
      </c>
      <c r="D798" t="s">
        <v>54</v>
      </c>
      <c r="E798" t="s">
        <v>558</v>
      </c>
      <c r="F798" t="s">
        <v>558</v>
      </c>
      <c r="G798" t="s">
        <v>558</v>
      </c>
      <c r="H798" s="194">
        <v>-10937484.49</v>
      </c>
      <c r="I798" s="194">
        <v>10937484</v>
      </c>
      <c r="J798" s="194">
        <v>0</v>
      </c>
      <c r="K798" s="194">
        <v>-0.49</v>
      </c>
    </row>
    <row r="799" spans="1:11" x14ac:dyDescent="0.3">
      <c r="A799" t="s">
        <v>16</v>
      </c>
      <c r="B799" t="s">
        <v>12</v>
      </c>
      <c r="C799" t="s">
        <v>526</v>
      </c>
      <c r="D799" t="s">
        <v>54</v>
      </c>
      <c r="E799" t="s">
        <v>558</v>
      </c>
      <c r="F799" t="s">
        <v>558</v>
      </c>
      <c r="G799" t="s">
        <v>558</v>
      </c>
      <c r="H799" s="194">
        <v>-10937484.49</v>
      </c>
      <c r="I799" s="194">
        <v>10937484</v>
      </c>
      <c r="J799" s="194">
        <v>0</v>
      </c>
      <c r="K799" s="194">
        <v>-0.49</v>
      </c>
    </row>
    <row r="800" spans="1:11" x14ac:dyDescent="0.3">
      <c r="A800" t="s">
        <v>18</v>
      </c>
      <c r="B800" t="s">
        <v>12</v>
      </c>
      <c r="C800" t="s">
        <v>527</v>
      </c>
      <c r="D800" t="s">
        <v>54</v>
      </c>
      <c r="E800" t="s">
        <v>558</v>
      </c>
      <c r="F800" t="s">
        <v>558</v>
      </c>
      <c r="G800" t="s">
        <v>558</v>
      </c>
      <c r="H800" s="194">
        <v>-10937484.49</v>
      </c>
      <c r="I800" s="194">
        <v>10937484</v>
      </c>
      <c r="J800" s="194">
        <v>0</v>
      </c>
      <c r="K800" s="194">
        <v>-0.49</v>
      </c>
    </row>
    <row r="801" spans="1:11" x14ac:dyDescent="0.3">
      <c r="A801" t="s">
        <v>20</v>
      </c>
      <c r="B801" t="s">
        <v>21</v>
      </c>
      <c r="C801" t="s">
        <v>528</v>
      </c>
      <c r="D801" t="s">
        <v>55</v>
      </c>
      <c r="E801" t="s">
        <v>2</v>
      </c>
      <c r="F801" t="s">
        <v>558</v>
      </c>
      <c r="G801" t="s">
        <v>615</v>
      </c>
      <c r="H801" s="194">
        <v>-10937484.49</v>
      </c>
      <c r="I801" s="194">
        <v>10937484</v>
      </c>
      <c r="J801" s="194">
        <v>0</v>
      </c>
      <c r="K801" s="194">
        <v>-0.49</v>
      </c>
    </row>
    <row r="802" spans="1:11" x14ac:dyDescent="0.3">
      <c r="A802" t="s">
        <v>11</v>
      </c>
      <c r="B802" t="s">
        <v>12</v>
      </c>
      <c r="C802" t="s">
        <v>56</v>
      </c>
      <c r="D802" t="s">
        <v>57</v>
      </c>
      <c r="E802" t="s">
        <v>558</v>
      </c>
      <c r="F802" t="s">
        <v>558</v>
      </c>
      <c r="G802" t="s">
        <v>558</v>
      </c>
      <c r="H802" s="194">
        <v>0</v>
      </c>
      <c r="I802" s="194">
        <v>0</v>
      </c>
      <c r="J802" s="194">
        <v>21540909.18</v>
      </c>
      <c r="K802" s="194">
        <v>-21540909.18</v>
      </c>
    </row>
    <row r="803" spans="1:11" x14ac:dyDescent="0.3">
      <c r="A803" t="s">
        <v>14</v>
      </c>
      <c r="B803" t="s">
        <v>12</v>
      </c>
      <c r="C803" t="s">
        <v>58</v>
      </c>
      <c r="D803" t="s">
        <v>59</v>
      </c>
      <c r="E803" t="s">
        <v>558</v>
      </c>
      <c r="F803" t="s">
        <v>558</v>
      </c>
      <c r="G803" t="s">
        <v>558</v>
      </c>
      <c r="H803" s="194">
        <v>0</v>
      </c>
      <c r="I803" s="194">
        <v>0</v>
      </c>
      <c r="J803" s="194">
        <v>21001765</v>
      </c>
      <c r="K803" s="194">
        <v>-21001765</v>
      </c>
    </row>
    <row r="804" spans="1:11" x14ac:dyDescent="0.3">
      <c r="A804" t="s">
        <v>16</v>
      </c>
      <c r="B804" t="s">
        <v>12</v>
      </c>
      <c r="C804" t="s">
        <v>529</v>
      </c>
      <c r="D804" t="s">
        <v>60</v>
      </c>
      <c r="E804" t="s">
        <v>558</v>
      </c>
      <c r="F804" t="s">
        <v>558</v>
      </c>
      <c r="G804" t="s">
        <v>558</v>
      </c>
      <c r="H804" s="194">
        <v>0</v>
      </c>
      <c r="I804" s="194">
        <v>0</v>
      </c>
      <c r="J804" s="194">
        <v>21001765</v>
      </c>
      <c r="K804" s="194">
        <v>-21001765</v>
      </c>
    </row>
    <row r="805" spans="1:11" x14ac:dyDescent="0.3">
      <c r="A805" t="s">
        <v>18</v>
      </c>
      <c r="B805" t="s">
        <v>21</v>
      </c>
      <c r="C805" t="s">
        <v>61</v>
      </c>
      <c r="D805" t="s">
        <v>62</v>
      </c>
      <c r="E805" t="s">
        <v>278</v>
      </c>
      <c r="F805" t="s">
        <v>558</v>
      </c>
      <c r="G805" t="s">
        <v>566</v>
      </c>
      <c r="H805" s="194">
        <v>0</v>
      </c>
      <c r="I805" s="194">
        <v>0</v>
      </c>
      <c r="J805" s="194">
        <v>96000</v>
      </c>
      <c r="K805" s="194">
        <v>-96000</v>
      </c>
    </row>
    <row r="806" spans="1:11" x14ac:dyDescent="0.3">
      <c r="A806" t="s">
        <v>18</v>
      </c>
      <c r="B806" t="s">
        <v>21</v>
      </c>
      <c r="C806" t="s">
        <v>61</v>
      </c>
      <c r="D806" t="s">
        <v>62</v>
      </c>
      <c r="E806" t="s">
        <v>349</v>
      </c>
      <c r="F806" t="s">
        <v>558</v>
      </c>
      <c r="G806" t="s">
        <v>574</v>
      </c>
      <c r="H806" s="194">
        <v>0</v>
      </c>
      <c r="I806" s="194">
        <v>0</v>
      </c>
      <c r="J806" s="194">
        <v>96000</v>
      </c>
      <c r="K806" s="194">
        <v>-96000</v>
      </c>
    </row>
    <row r="807" spans="1:11" x14ac:dyDescent="0.3">
      <c r="A807" t="s">
        <v>18</v>
      </c>
      <c r="B807" t="s">
        <v>21</v>
      </c>
      <c r="C807" t="s">
        <v>61</v>
      </c>
      <c r="D807" t="s">
        <v>62</v>
      </c>
      <c r="E807" t="s">
        <v>348</v>
      </c>
      <c r="F807" t="s">
        <v>558</v>
      </c>
      <c r="G807" t="s">
        <v>575</v>
      </c>
      <c r="H807" s="194">
        <v>0</v>
      </c>
      <c r="I807" s="194">
        <v>0</v>
      </c>
      <c r="J807" s="194">
        <v>96000</v>
      </c>
      <c r="K807" s="194">
        <v>-96000</v>
      </c>
    </row>
    <row r="808" spans="1:11" x14ac:dyDescent="0.3">
      <c r="A808" t="s">
        <v>18</v>
      </c>
      <c r="B808" t="s">
        <v>21</v>
      </c>
      <c r="C808" t="s">
        <v>61</v>
      </c>
      <c r="D808" t="s">
        <v>62</v>
      </c>
      <c r="E808" t="s">
        <v>620</v>
      </c>
      <c r="F808" t="s">
        <v>558</v>
      </c>
      <c r="G808" t="s">
        <v>621</v>
      </c>
      <c r="H808" s="194">
        <v>0</v>
      </c>
      <c r="I808" s="194">
        <v>0</v>
      </c>
      <c r="J808" s="194">
        <v>24000</v>
      </c>
      <c r="K808" s="194">
        <v>-24000</v>
      </c>
    </row>
    <row r="809" spans="1:11" x14ac:dyDescent="0.3">
      <c r="A809" t="s">
        <v>18</v>
      </c>
      <c r="B809" t="s">
        <v>21</v>
      </c>
      <c r="C809" t="s">
        <v>61</v>
      </c>
      <c r="D809" t="s">
        <v>62</v>
      </c>
      <c r="E809" t="s">
        <v>284</v>
      </c>
      <c r="F809" t="s">
        <v>558</v>
      </c>
      <c r="G809" t="s">
        <v>576</v>
      </c>
      <c r="H809" s="194">
        <v>0</v>
      </c>
      <c r="I809" s="194">
        <v>0</v>
      </c>
      <c r="J809" s="194">
        <v>96000</v>
      </c>
      <c r="K809" s="194">
        <v>-96000</v>
      </c>
    </row>
    <row r="810" spans="1:11" x14ac:dyDescent="0.3">
      <c r="A810" t="s">
        <v>18</v>
      </c>
      <c r="B810" t="s">
        <v>21</v>
      </c>
      <c r="C810" t="s">
        <v>61</v>
      </c>
      <c r="D810" t="s">
        <v>62</v>
      </c>
      <c r="E810" t="s">
        <v>345</v>
      </c>
      <c r="F810" t="s">
        <v>558</v>
      </c>
      <c r="G810" t="s">
        <v>577</v>
      </c>
      <c r="H810" s="194">
        <v>0</v>
      </c>
      <c r="I810" s="194">
        <v>0</v>
      </c>
      <c r="J810" s="194">
        <v>96000</v>
      </c>
      <c r="K810" s="194">
        <v>-96000</v>
      </c>
    </row>
    <row r="811" spans="1:11" x14ac:dyDescent="0.3">
      <c r="A811" t="s">
        <v>18</v>
      </c>
      <c r="B811" t="s">
        <v>21</v>
      </c>
      <c r="C811" t="s">
        <v>61</v>
      </c>
      <c r="D811" t="s">
        <v>62</v>
      </c>
      <c r="E811" t="s">
        <v>290</v>
      </c>
      <c r="F811" t="s">
        <v>558</v>
      </c>
      <c r="G811" t="s">
        <v>591</v>
      </c>
      <c r="H811" s="194">
        <v>0</v>
      </c>
      <c r="I811" s="194">
        <v>0</v>
      </c>
      <c r="J811" s="194">
        <v>96000</v>
      </c>
      <c r="K811" s="194">
        <v>-96000</v>
      </c>
    </row>
    <row r="812" spans="1:11" x14ac:dyDescent="0.3">
      <c r="A812" t="s">
        <v>18</v>
      </c>
      <c r="B812" t="s">
        <v>21</v>
      </c>
      <c r="C812" t="s">
        <v>61</v>
      </c>
      <c r="D812" t="s">
        <v>62</v>
      </c>
      <c r="E812" t="s">
        <v>403</v>
      </c>
      <c r="F812" t="s">
        <v>558</v>
      </c>
      <c r="G812" t="s">
        <v>404</v>
      </c>
      <c r="H812" s="194">
        <v>0</v>
      </c>
      <c r="I812" s="194">
        <v>0</v>
      </c>
      <c r="J812" s="194">
        <v>24000</v>
      </c>
      <c r="K812" s="194">
        <v>-24000</v>
      </c>
    </row>
    <row r="813" spans="1:11" x14ac:dyDescent="0.3">
      <c r="A813" t="s">
        <v>18</v>
      </c>
      <c r="B813" t="s">
        <v>21</v>
      </c>
      <c r="C813" t="s">
        <v>61</v>
      </c>
      <c r="D813" t="s">
        <v>62</v>
      </c>
      <c r="E813" t="s">
        <v>389</v>
      </c>
      <c r="F813" t="s">
        <v>558</v>
      </c>
      <c r="G813" t="s">
        <v>390</v>
      </c>
      <c r="H813" s="194">
        <v>0</v>
      </c>
      <c r="I813" s="194">
        <v>0</v>
      </c>
      <c r="J813" s="194">
        <v>96000</v>
      </c>
      <c r="K813" s="194">
        <v>-96000</v>
      </c>
    </row>
    <row r="814" spans="1:11" x14ac:dyDescent="0.3">
      <c r="A814" t="s">
        <v>18</v>
      </c>
      <c r="B814" t="s">
        <v>21</v>
      </c>
      <c r="C814" t="s">
        <v>61</v>
      </c>
      <c r="D814" t="s">
        <v>62</v>
      </c>
      <c r="E814" t="s">
        <v>381</v>
      </c>
      <c r="F814" t="s">
        <v>558</v>
      </c>
      <c r="G814" t="s">
        <v>382</v>
      </c>
      <c r="H814" s="194">
        <v>0</v>
      </c>
      <c r="I814" s="194">
        <v>0</v>
      </c>
      <c r="J814" s="194">
        <v>96000</v>
      </c>
      <c r="K814" s="194">
        <v>-96000</v>
      </c>
    </row>
    <row r="815" spans="1:11" x14ac:dyDescent="0.3">
      <c r="A815" t="s">
        <v>18</v>
      </c>
      <c r="B815" t="s">
        <v>21</v>
      </c>
      <c r="C815" t="s">
        <v>61</v>
      </c>
      <c r="D815" t="s">
        <v>62</v>
      </c>
      <c r="E815" t="s">
        <v>399</v>
      </c>
      <c r="F815" t="s">
        <v>558</v>
      </c>
      <c r="G815" t="s">
        <v>400</v>
      </c>
      <c r="H815" s="194">
        <v>0</v>
      </c>
      <c r="I815" s="194">
        <v>0</v>
      </c>
      <c r="J815" s="194">
        <v>96000</v>
      </c>
      <c r="K815" s="194">
        <v>-96000</v>
      </c>
    </row>
    <row r="816" spans="1:11" x14ac:dyDescent="0.3">
      <c r="A816" t="s">
        <v>18</v>
      </c>
      <c r="B816" t="s">
        <v>21</v>
      </c>
      <c r="C816" t="s">
        <v>61</v>
      </c>
      <c r="D816" t="s">
        <v>62</v>
      </c>
      <c r="E816" t="s">
        <v>463</v>
      </c>
      <c r="F816" t="s">
        <v>558</v>
      </c>
      <c r="G816" t="s">
        <v>464</v>
      </c>
      <c r="H816" s="194">
        <v>0</v>
      </c>
      <c r="I816" s="194">
        <v>0</v>
      </c>
      <c r="J816" s="194">
        <v>72000</v>
      </c>
      <c r="K816" s="194">
        <v>-72000</v>
      </c>
    </row>
    <row r="817" spans="1:11" x14ac:dyDescent="0.3">
      <c r="A817" t="s">
        <v>18</v>
      </c>
      <c r="B817" t="s">
        <v>21</v>
      </c>
      <c r="C817" t="s">
        <v>61</v>
      </c>
      <c r="D817" t="s">
        <v>62</v>
      </c>
      <c r="E817" t="s">
        <v>271</v>
      </c>
      <c r="F817" t="s">
        <v>558</v>
      </c>
      <c r="G817" t="s">
        <v>559</v>
      </c>
      <c r="H817" s="194">
        <v>0</v>
      </c>
      <c r="I817" s="194">
        <v>0</v>
      </c>
      <c r="J817" s="194">
        <v>96000</v>
      </c>
      <c r="K817" s="194">
        <v>-96000</v>
      </c>
    </row>
    <row r="818" spans="1:11" x14ac:dyDescent="0.3">
      <c r="A818" t="s">
        <v>18</v>
      </c>
      <c r="B818" t="s">
        <v>21</v>
      </c>
      <c r="C818" t="s">
        <v>61</v>
      </c>
      <c r="D818" t="s">
        <v>62</v>
      </c>
      <c r="E818" t="s">
        <v>346</v>
      </c>
      <c r="F818" t="s">
        <v>558</v>
      </c>
      <c r="G818" t="s">
        <v>579</v>
      </c>
      <c r="H818" s="194">
        <v>0</v>
      </c>
      <c r="I818" s="194">
        <v>0</v>
      </c>
      <c r="J818" s="194">
        <v>96000</v>
      </c>
      <c r="K818" s="194">
        <v>-96000</v>
      </c>
    </row>
    <row r="819" spans="1:11" x14ac:dyDescent="0.3">
      <c r="A819" t="s">
        <v>18</v>
      </c>
      <c r="B819" t="s">
        <v>21</v>
      </c>
      <c r="C819" t="s">
        <v>61</v>
      </c>
      <c r="D819" t="s">
        <v>62</v>
      </c>
      <c r="E819" t="s">
        <v>347</v>
      </c>
      <c r="F819" t="s">
        <v>558</v>
      </c>
      <c r="G819" t="s">
        <v>580</v>
      </c>
      <c r="H819" s="194">
        <v>0</v>
      </c>
      <c r="I819" s="194">
        <v>0</v>
      </c>
      <c r="J819" s="194">
        <v>96000</v>
      </c>
      <c r="K819" s="194">
        <v>-96000</v>
      </c>
    </row>
    <row r="820" spans="1:11" x14ac:dyDescent="0.3">
      <c r="A820" t="s">
        <v>18</v>
      </c>
      <c r="B820" t="s">
        <v>21</v>
      </c>
      <c r="C820" t="s">
        <v>61</v>
      </c>
      <c r="D820" t="s">
        <v>62</v>
      </c>
      <c r="E820" t="s">
        <v>272</v>
      </c>
      <c r="F820" t="s">
        <v>558</v>
      </c>
      <c r="G820" t="s">
        <v>560</v>
      </c>
      <c r="H820" s="194">
        <v>0</v>
      </c>
      <c r="I820" s="194">
        <v>0</v>
      </c>
      <c r="J820" s="194">
        <v>96000</v>
      </c>
      <c r="K820" s="194">
        <v>-96000</v>
      </c>
    </row>
    <row r="821" spans="1:11" x14ac:dyDescent="0.3">
      <c r="A821" t="s">
        <v>18</v>
      </c>
      <c r="B821" t="s">
        <v>21</v>
      </c>
      <c r="C821" t="s">
        <v>61</v>
      </c>
      <c r="D821" t="s">
        <v>62</v>
      </c>
      <c r="E821" t="s">
        <v>325</v>
      </c>
      <c r="F821" t="s">
        <v>558</v>
      </c>
      <c r="G821" t="s">
        <v>567</v>
      </c>
      <c r="H821" s="194">
        <v>0</v>
      </c>
      <c r="I821" s="194">
        <v>0</v>
      </c>
      <c r="J821" s="194">
        <v>96000</v>
      </c>
      <c r="K821" s="194">
        <v>-96000</v>
      </c>
    </row>
    <row r="822" spans="1:11" x14ac:dyDescent="0.3">
      <c r="A822" t="s">
        <v>18</v>
      </c>
      <c r="B822" t="s">
        <v>21</v>
      </c>
      <c r="C822" t="s">
        <v>61</v>
      </c>
      <c r="D822" t="s">
        <v>62</v>
      </c>
      <c r="E822" t="s">
        <v>479</v>
      </c>
      <c r="F822" t="s">
        <v>558</v>
      </c>
      <c r="G822" t="s">
        <v>480</v>
      </c>
      <c r="H822" s="194">
        <v>0</v>
      </c>
      <c r="I822" s="194">
        <v>0</v>
      </c>
      <c r="J822" s="194">
        <v>96000</v>
      </c>
      <c r="K822" s="194">
        <v>-96000</v>
      </c>
    </row>
    <row r="823" spans="1:11" x14ac:dyDescent="0.3">
      <c r="A823" t="s">
        <v>18</v>
      </c>
      <c r="B823" t="s">
        <v>21</v>
      </c>
      <c r="C823" t="s">
        <v>61</v>
      </c>
      <c r="D823" t="s">
        <v>62</v>
      </c>
      <c r="E823" t="s">
        <v>328</v>
      </c>
      <c r="F823" t="s">
        <v>558</v>
      </c>
      <c r="G823" t="s">
        <v>568</v>
      </c>
      <c r="H823" s="194">
        <v>0</v>
      </c>
      <c r="I823" s="194">
        <v>0</v>
      </c>
      <c r="J823" s="194">
        <v>96000</v>
      </c>
      <c r="K823" s="194">
        <v>-96000</v>
      </c>
    </row>
    <row r="824" spans="1:11" x14ac:dyDescent="0.3">
      <c r="A824" t="s">
        <v>18</v>
      </c>
      <c r="B824" t="s">
        <v>21</v>
      </c>
      <c r="C824" t="s">
        <v>61</v>
      </c>
      <c r="D824" t="s">
        <v>62</v>
      </c>
      <c r="E824" t="s">
        <v>317</v>
      </c>
      <c r="F824" t="s">
        <v>558</v>
      </c>
      <c r="G824" t="s">
        <v>318</v>
      </c>
      <c r="H824" s="194">
        <v>0</v>
      </c>
      <c r="I824" s="194">
        <v>0</v>
      </c>
      <c r="J824" s="194">
        <v>32000</v>
      </c>
      <c r="K824" s="194">
        <v>-32000</v>
      </c>
    </row>
    <row r="825" spans="1:11" x14ac:dyDescent="0.3">
      <c r="A825" t="s">
        <v>18</v>
      </c>
      <c r="B825" t="s">
        <v>21</v>
      </c>
      <c r="C825" t="s">
        <v>61</v>
      </c>
      <c r="D825" t="s">
        <v>62</v>
      </c>
      <c r="E825" t="s">
        <v>411</v>
      </c>
      <c r="F825" t="s">
        <v>558</v>
      </c>
      <c r="G825" t="s">
        <v>412</v>
      </c>
      <c r="H825" s="194">
        <v>0</v>
      </c>
      <c r="I825" s="194">
        <v>0</v>
      </c>
      <c r="J825" s="194">
        <v>96000</v>
      </c>
      <c r="K825" s="194">
        <v>-96000</v>
      </c>
    </row>
    <row r="826" spans="1:11" x14ac:dyDescent="0.3">
      <c r="A826" t="s">
        <v>18</v>
      </c>
      <c r="B826" t="s">
        <v>21</v>
      </c>
      <c r="C826" t="s">
        <v>61</v>
      </c>
      <c r="D826" t="s">
        <v>62</v>
      </c>
      <c r="E826" t="s">
        <v>285</v>
      </c>
      <c r="F826" t="s">
        <v>558</v>
      </c>
      <c r="G826" t="s">
        <v>286</v>
      </c>
      <c r="H826" s="194">
        <v>0</v>
      </c>
      <c r="I826" s="194">
        <v>0</v>
      </c>
      <c r="J826" s="194">
        <v>96000</v>
      </c>
      <c r="K826" s="194">
        <v>-96000</v>
      </c>
    </row>
    <row r="827" spans="1:11" x14ac:dyDescent="0.3">
      <c r="A827" t="s">
        <v>18</v>
      </c>
      <c r="B827" t="s">
        <v>21</v>
      </c>
      <c r="C827" t="s">
        <v>61</v>
      </c>
      <c r="D827" t="s">
        <v>62</v>
      </c>
      <c r="E827" t="s">
        <v>421</v>
      </c>
      <c r="F827" t="s">
        <v>558</v>
      </c>
      <c r="G827" t="s">
        <v>422</v>
      </c>
      <c r="H827" s="194">
        <v>0</v>
      </c>
      <c r="I827" s="194">
        <v>0</v>
      </c>
      <c r="J827" s="194">
        <v>96000</v>
      </c>
      <c r="K827" s="194">
        <v>-96000</v>
      </c>
    </row>
    <row r="828" spans="1:11" x14ac:dyDescent="0.3">
      <c r="A828" t="s">
        <v>18</v>
      </c>
      <c r="B828" t="s">
        <v>21</v>
      </c>
      <c r="C828" t="s">
        <v>61</v>
      </c>
      <c r="D828" t="s">
        <v>62</v>
      </c>
      <c r="E828" t="s">
        <v>329</v>
      </c>
      <c r="F828" t="s">
        <v>558</v>
      </c>
      <c r="G828" t="s">
        <v>569</v>
      </c>
      <c r="H828" s="194">
        <v>0</v>
      </c>
      <c r="I828" s="194">
        <v>0</v>
      </c>
      <c r="J828" s="194">
        <v>96000</v>
      </c>
      <c r="K828" s="194">
        <v>-96000</v>
      </c>
    </row>
    <row r="829" spans="1:11" x14ac:dyDescent="0.3">
      <c r="A829" t="s">
        <v>18</v>
      </c>
      <c r="B829" t="s">
        <v>21</v>
      </c>
      <c r="C829" t="s">
        <v>61</v>
      </c>
      <c r="D829" t="s">
        <v>62</v>
      </c>
      <c r="E829" t="s">
        <v>330</v>
      </c>
      <c r="F829" t="s">
        <v>558</v>
      </c>
      <c r="G829" t="s">
        <v>571</v>
      </c>
      <c r="H829" s="194">
        <v>0</v>
      </c>
      <c r="I829" s="194">
        <v>0</v>
      </c>
      <c r="J829" s="194">
        <v>96000</v>
      </c>
      <c r="K829" s="194">
        <v>-96000</v>
      </c>
    </row>
    <row r="830" spans="1:11" x14ac:dyDescent="0.3">
      <c r="A830" t="s">
        <v>18</v>
      </c>
      <c r="B830" t="s">
        <v>21</v>
      </c>
      <c r="C830" t="s">
        <v>61</v>
      </c>
      <c r="D830" t="s">
        <v>62</v>
      </c>
      <c r="E830" t="s">
        <v>279</v>
      </c>
      <c r="F830" t="s">
        <v>558</v>
      </c>
      <c r="G830" t="s">
        <v>280</v>
      </c>
      <c r="H830" s="194">
        <v>0</v>
      </c>
      <c r="I830" s="194">
        <v>0</v>
      </c>
      <c r="J830" s="194">
        <v>96000</v>
      </c>
      <c r="K830" s="194">
        <v>-96000</v>
      </c>
    </row>
    <row r="831" spans="1:11" x14ac:dyDescent="0.3">
      <c r="A831" t="s">
        <v>18</v>
      </c>
      <c r="B831" t="s">
        <v>21</v>
      </c>
      <c r="C831" t="s">
        <v>61</v>
      </c>
      <c r="D831" t="s">
        <v>62</v>
      </c>
      <c r="E831" t="s">
        <v>331</v>
      </c>
      <c r="F831" t="s">
        <v>558</v>
      </c>
      <c r="G831" t="s">
        <v>332</v>
      </c>
      <c r="H831" s="194">
        <v>0</v>
      </c>
      <c r="I831" s="194">
        <v>0</v>
      </c>
      <c r="J831" s="194">
        <v>96000</v>
      </c>
      <c r="K831" s="194">
        <v>-96000</v>
      </c>
    </row>
    <row r="832" spans="1:11" x14ac:dyDescent="0.3">
      <c r="A832" t="s">
        <v>18</v>
      </c>
      <c r="B832" t="s">
        <v>21</v>
      </c>
      <c r="C832" t="s">
        <v>61</v>
      </c>
      <c r="D832" t="s">
        <v>62</v>
      </c>
      <c r="E832" t="s">
        <v>433</v>
      </c>
      <c r="F832" t="s">
        <v>558</v>
      </c>
      <c r="G832" t="s">
        <v>434</v>
      </c>
      <c r="H832" s="194">
        <v>0</v>
      </c>
      <c r="I832" s="194">
        <v>0</v>
      </c>
      <c r="J832" s="194">
        <v>96000</v>
      </c>
      <c r="K832" s="194">
        <v>-96000</v>
      </c>
    </row>
    <row r="833" spans="1:11" x14ac:dyDescent="0.3">
      <c r="A833" t="s">
        <v>18</v>
      </c>
      <c r="B833" t="s">
        <v>21</v>
      </c>
      <c r="C833" t="s">
        <v>61</v>
      </c>
      <c r="D833" t="s">
        <v>62</v>
      </c>
      <c r="E833" t="s">
        <v>319</v>
      </c>
      <c r="F833" t="s">
        <v>558</v>
      </c>
      <c r="G833" t="s">
        <v>561</v>
      </c>
      <c r="H833" s="194">
        <v>0</v>
      </c>
      <c r="I833" s="194">
        <v>0</v>
      </c>
      <c r="J833" s="194">
        <v>96000</v>
      </c>
      <c r="K833" s="194">
        <v>-96000</v>
      </c>
    </row>
    <row r="834" spans="1:11" x14ac:dyDescent="0.3">
      <c r="A834" t="s">
        <v>18</v>
      </c>
      <c r="B834" t="s">
        <v>21</v>
      </c>
      <c r="C834" t="s">
        <v>61</v>
      </c>
      <c r="D834" t="s">
        <v>62</v>
      </c>
      <c r="E834" t="s">
        <v>344</v>
      </c>
      <c r="F834" t="s">
        <v>558</v>
      </c>
      <c r="G834" t="s">
        <v>585</v>
      </c>
      <c r="H834" s="194">
        <v>0</v>
      </c>
      <c r="I834" s="194">
        <v>0</v>
      </c>
      <c r="J834" s="194">
        <v>96000</v>
      </c>
      <c r="K834" s="194">
        <v>-96000</v>
      </c>
    </row>
    <row r="835" spans="1:11" x14ac:dyDescent="0.3">
      <c r="A835" t="s">
        <v>18</v>
      </c>
      <c r="B835" t="s">
        <v>21</v>
      </c>
      <c r="C835" t="s">
        <v>61</v>
      </c>
      <c r="D835" t="s">
        <v>62</v>
      </c>
      <c r="E835" t="s">
        <v>321</v>
      </c>
      <c r="F835" t="s">
        <v>558</v>
      </c>
      <c r="G835" t="s">
        <v>322</v>
      </c>
      <c r="H835" s="194">
        <v>0</v>
      </c>
      <c r="I835" s="194">
        <v>0</v>
      </c>
      <c r="J835" s="194">
        <v>96000</v>
      </c>
      <c r="K835" s="194">
        <v>-96000</v>
      </c>
    </row>
    <row r="836" spans="1:11" x14ac:dyDescent="0.3">
      <c r="A836" t="s">
        <v>18</v>
      </c>
      <c r="B836" t="s">
        <v>21</v>
      </c>
      <c r="C836" t="s">
        <v>61</v>
      </c>
      <c r="D836" t="s">
        <v>62</v>
      </c>
      <c r="E836" t="s">
        <v>395</v>
      </c>
      <c r="F836" t="s">
        <v>558</v>
      </c>
      <c r="G836" t="s">
        <v>396</v>
      </c>
      <c r="H836" s="194">
        <v>0</v>
      </c>
      <c r="I836" s="194">
        <v>0</v>
      </c>
      <c r="J836" s="194">
        <v>96000</v>
      </c>
      <c r="K836" s="194">
        <v>-96000</v>
      </c>
    </row>
    <row r="837" spans="1:11" x14ac:dyDescent="0.3">
      <c r="A837" t="s">
        <v>18</v>
      </c>
      <c r="B837" t="s">
        <v>21</v>
      </c>
      <c r="C837" t="s">
        <v>61</v>
      </c>
      <c r="D837" t="s">
        <v>62</v>
      </c>
      <c r="E837" t="s">
        <v>383</v>
      </c>
      <c r="F837" t="s">
        <v>558</v>
      </c>
      <c r="G837" t="s">
        <v>384</v>
      </c>
      <c r="H837" s="194">
        <v>0</v>
      </c>
      <c r="I837" s="194">
        <v>0</v>
      </c>
      <c r="J837" s="194">
        <v>96000</v>
      </c>
      <c r="K837" s="194">
        <v>-96000</v>
      </c>
    </row>
    <row r="838" spans="1:11" x14ac:dyDescent="0.3">
      <c r="A838" t="s">
        <v>18</v>
      </c>
      <c r="B838" t="s">
        <v>21</v>
      </c>
      <c r="C838" t="s">
        <v>61</v>
      </c>
      <c r="D838" t="s">
        <v>62</v>
      </c>
      <c r="E838" t="s">
        <v>374</v>
      </c>
      <c r="F838" t="s">
        <v>558</v>
      </c>
      <c r="G838" t="s">
        <v>375</v>
      </c>
      <c r="H838" s="194">
        <v>0</v>
      </c>
      <c r="I838" s="194">
        <v>0</v>
      </c>
      <c r="J838" s="194">
        <v>96000</v>
      </c>
      <c r="K838" s="194">
        <v>-96000</v>
      </c>
    </row>
    <row r="839" spans="1:11" x14ac:dyDescent="0.3">
      <c r="A839" t="s">
        <v>18</v>
      </c>
      <c r="B839" t="s">
        <v>21</v>
      </c>
      <c r="C839" t="s">
        <v>61</v>
      </c>
      <c r="D839" t="s">
        <v>62</v>
      </c>
      <c r="E839" t="s">
        <v>626</v>
      </c>
      <c r="F839" t="s">
        <v>558</v>
      </c>
      <c r="G839" t="s">
        <v>627</v>
      </c>
      <c r="H839" s="194">
        <v>0</v>
      </c>
      <c r="I839" s="194">
        <v>0</v>
      </c>
      <c r="J839" s="194">
        <v>24000</v>
      </c>
      <c r="K839" s="194">
        <v>-24000</v>
      </c>
    </row>
    <row r="840" spans="1:11" x14ac:dyDescent="0.3">
      <c r="A840" t="s">
        <v>18</v>
      </c>
      <c r="B840" t="s">
        <v>21</v>
      </c>
      <c r="C840" t="s">
        <v>61</v>
      </c>
      <c r="D840" t="s">
        <v>62</v>
      </c>
      <c r="E840" t="s">
        <v>281</v>
      </c>
      <c r="F840" t="s">
        <v>558</v>
      </c>
      <c r="G840" t="s">
        <v>282</v>
      </c>
      <c r="H840" s="194">
        <v>0</v>
      </c>
      <c r="I840" s="194">
        <v>0</v>
      </c>
      <c r="J840" s="194">
        <v>96000</v>
      </c>
      <c r="K840" s="194">
        <v>-96000</v>
      </c>
    </row>
    <row r="841" spans="1:11" x14ac:dyDescent="0.3">
      <c r="A841" t="s">
        <v>18</v>
      </c>
      <c r="B841" t="s">
        <v>21</v>
      </c>
      <c r="C841" t="s">
        <v>61</v>
      </c>
      <c r="D841" t="s">
        <v>62</v>
      </c>
      <c r="E841" t="s">
        <v>311</v>
      </c>
      <c r="F841" t="s">
        <v>558</v>
      </c>
      <c r="G841" t="s">
        <v>578</v>
      </c>
      <c r="H841" s="194">
        <v>0</v>
      </c>
      <c r="I841" s="194">
        <v>0</v>
      </c>
      <c r="J841" s="194">
        <v>96000</v>
      </c>
      <c r="K841" s="194">
        <v>-96000</v>
      </c>
    </row>
    <row r="842" spans="1:11" x14ac:dyDescent="0.3">
      <c r="A842" t="s">
        <v>18</v>
      </c>
      <c r="B842" t="s">
        <v>21</v>
      </c>
      <c r="C842" t="s">
        <v>61</v>
      </c>
      <c r="D842" t="s">
        <v>62</v>
      </c>
      <c r="E842" t="s">
        <v>415</v>
      </c>
      <c r="F842" t="s">
        <v>558</v>
      </c>
      <c r="G842" t="s">
        <v>416</v>
      </c>
      <c r="H842" s="194">
        <v>0</v>
      </c>
      <c r="I842" s="194">
        <v>0</v>
      </c>
      <c r="J842" s="194">
        <v>96000</v>
      </c>
      <c r="K842" s="194">
        <v>-96000</v>
      </c>
    </row>
    <row r="843" spans="1:11" x14ac:dyDescent="0.3">
      <c r="A843" t="s">
        <v>18</v>
      </c>
      <c r="B843" t="s">
        <v>21</v>
      </c>
      <c r="C843" t="s">
        <v>61</v>
      </c>
      <c r="D843" t="s">
        <v>62</v>
      </c>
      <c r="E843" t="s">
        <v>335</v>
      </c>
      <c r="F843" t="s">
        <v>558</v>
      </c>
      <c r="G843" t="s">
        <v>336</v>
      </c>
      <c r="H843" s="194">
        <v>0</v>
      </c>
      <c r="I843" s="194">
        <v>0</v>
      </c>
      <c r="J843" s="194">
        <v>96000</v>
      </c>
      <c r="K843" s="194">
        <v>-96000</v>
      </c>
    </row>
    <row r="844" spans="1:11" x14ac:dyDescent="0.3">
      <c r="A844" t="s">
        <v>18</v>
      </c>
      <c r="B844" t="s">
        <v>21</v>
      </c>
      <c r="C844" t="s">
        <v>61</v>
      </c>
      <c r="D844" t="s">
        <v>62</v>
      </c>
      <c r="E844" t="s">
        <v>350</v>
      </c>
      <c r="F844" t="s">
        <v>558</v>
      </c>
      <c r="G844" t="s">
        <v>351</v>
      </c>
      <c r="H844" s="194">
        <v>0</v>
      </c>
      <c r="I844" s="194">
        <v>0</v>
      </c>
      <c r="J844" s="194">
        <v>96000</v>
      </c>
      <c r="K844" s="194">
        <v>-96000</v>
      </c>
    </row>
    <row r="845" spans="1:11" x14ac:dyDescent="0.3">
      <c r="A845" t="s">
        <v>18</v>
      </c>
      <c r="B845" t="s">
        <v>21</v>
      </c>
      <c r="C845" t="s">
        <v>61</v>
      </c>
      <c r="D845" t="s">
        <v>62</v>
      </c>
      <c r="E845" t="s">
        <v>391</v>
      </c>
      <c r="F845" t="s">
        <v>558</v>
      </c>
      <c r="G845" t="s">
        <v>392</v>
      </c>
      <c r="H845" s="194">
        <v>0</v>
      </c>
      <c r="I845" s="194">
        <v>0</v>
      </c>
      <c r="J845" s="194">
        <v>96000</v>
      </c>
      <c r="K845" s="194">
        <v>-96000</v>
      </c>
    </row>
    <row r="846" spans="1:11" x14ac:dyDescent="0.3">
      <c r="A846" t="s">
        <v>18</v>
      </c>
      <c r="B846" t="s">
        <v>21</v>
      </c>
      <c r="C846" t="s">
        <v>61</v>
      </c>
      <c r="D846" t="s">
        <v>62</v>
      </c>
      <c r="E846" t="s">
        <v>337</v>
      </c>
      <c r="F846" t="s">
        <v>558</v>
      </c>
      <c r="G846" t="s">
        <v>581</v>
      </c>
      <c r="H846" s="194">
        <v>0</v>
      </c>
      <c r="I846" s="194">
        <v>0</v>
      </c>
      <c r="J846" s="194">
        <v>96000</v>
      </c>
      <c r="K846" s="194">
        <v>-96000</v>
      </c>
    </row>
    <row r="847" spans="1:11" x14ac:dyDescent="0.3">
      <c r="A847" t="s">
        <v>18</v>
      </c>
      <c r="B847" t="s">
        <v>21</v>
      </c>
      <c r="C847" t="s">
        <v>61</v>
      </c>
      <c r="D847" t="s">
        <v>62</v>
      </c>
      <c r="E847" t="s">
        <v>449</v>
      </c>
      <c r="F847" t="s">
        <v>558</v>
      </c>
      <c r="G847" t="s">
        <v>450</v>
      </c>
      <c r="H847" s="194">
        <v>0</v>
      </c>
      <c r="I847" s="194">
        <v>0</v>
      </c>
      <c r="J847" s="194">
        <v>56000</v>
      </c>
      <c r="K847" s="194">
        <v>-56000</v>
      </c>
    </row>
    <row r="848" spans="1:11" x14ac:dyDescent="0.3">
      <c r="A848" t="s">
        <v>18</v>
      </c>
      <c r="B848" t="s">
        <v>21</v>
      </c>
      <c r="C848" t="s">
        <v>61</v>
      </c>
      <c r="D848" t="s">
        <v>62</v>
      </c>
      <c r="E848" t="s">
        <v>376</v>
      </c>
      <c r="F848" t="s">
        <v>558</v>
      </c>
      <c r="G848" t="s">
        <v>377</v>
      </c>
      <c r="H848" s="194">
        <v>0</v>
      </c>
      <c r="I848" s="194">
        <v>0</v>
      </c>
      <c r="J848" s="194">
        <v>96000</v>
      </c>
      <c r="K848" s="194">
        <v>-96000</v>
      </c>
    </row>
    <row r="849" spans="1:11" x14ac:dyDescent="0.3">
      <c r="A849" t="s">
        <v>18</v>
      </c>
      <c r="B849" t="s">
        <v>21</v>
      </c>
      <c r="C849" t="s">
        <v>61</v>
      </c>
      <c r="D849" t="s">
        <v>62</v>
      </c>
      <c r="E849" t="s">
        <v>431</v>
      </c>
      <c r="F849" t="s">
        <v>558</v>
      </c>
      <c r="G849" t="s">
        <v>432</v>
      </c>
      <c r="H849" s="194">
        <v>0</v>
      </c>
      <c r="I849" s="194">
        <v>0</v>
      </c>
      <c r="J849" s="194">
        <v>96000</v>
      </c>
      <c r="K849" s="194">
        <v>-96000</v>
      </c>
    </row>
    <row r="850" spans="1:11" x14ac:dyDescent="0.3">
      <c r="A850" t="s">
        <v>18</v>
      </c>
      <c r="B850" t="s">
        <v>21</v>
      </c>
      <c r="C850" t="s">
        <v>61</v>
      </c>
      <c r="D850" t="s">
        <v>62</v>
      </c>
      <c r="E850" t="s">
        <v>441</v>
      </c>
      <c r="F850" t="s">
        <v>558</v>
      </c>
      <c r="G850" t="s">
        <v>442</v>
      </c>
      <c r="H850" s="194">
        <v>0</v>
      </c>
      <c r="I850" s="194">
        <v>0</v>
      </c>
      <c r="J850" s="194">
        <v>96000</v>
      </c>
      <c r="K850" s="194">
        <v>-96000</v>
      </c>
    </row>
    <row r="851" spans="1:11" x14ac:dyDescent="0.3">
      <c r="A851" t="s">
        <v>18</v>
      </c>
      <c r="B851" t="s">
        <v>21</v>
      </c>
      <c r="C851" t="s">
        <v>61</v>
      </c>
      <c r="D851" t="s">
        <v>62</v>
      </c>
      <c r="E851" t="s">
        <v>439</v>
      </c>
      <c r="F851" t="s">
        <v>558</v>
      </c>
      <c r="G851" t="s">
        <v>440</v>
      </c>
      <c r="H851" s="194">
        <v>0</v>
      </c>
      <c r="I851" s="194">
        <v>0</v>
      </c>
      <c r="J851" s="194">
        <v>96000</v>
      </c>
      <c r="K851" s="194">
        <v>-96000</v>
      </c>
    </row>
    <row r="852" spans="1:11" x14ac:dyDescent="0.3">
      <c r="A852" t="s">
        <v>18</v>
      </c>
      <c r="B852" t="s">
        <v>21</v>
      </c>
      <c r="C852" t="s">
        <v>61</v>
      </c>
      <c r="D852" t="s">
        <v>62</v>
      </c>
      <c r="E852" t="s">
        <v>417</v>
      </c>
      <c r="F852" t="s">
        <v>558</v>
      </c>
      <c r="G852" t="s">
        <v>418</v>
      </c>
      <c r="H852" s="194">
        <v>0</v>
      </c>
      <c r="I852" s="194">
        <v>0</v>
      </c>
      <c r="J852" s="194">
        <v>96000</v>
      </c>
      <c r="K852" s="194">
        <v>-96000</v>
      </c>
    </row>
    <row r="853" spans="1:11" x14ac:dyDescent="0.3">
      <c r="A853" t="s">
        <v>18</v>
      </c>
      <c r="B853" t="s">
        <v>21</v>
      </c>
      <c r="C853" t="s">
        <v>61</v>
      </c>
      <c r="D853" t="s">
        <v>62</v>
      </c>
      <c r="E853" t="s">
        <v>323</v>
      </c>
      <c r="F853" t="s">
        <v>558</v>
      </c>
      <c r="G853" t="s">
        <v>324</v>
      </c>
      <c r="H853" s="194">
        <v>0</v>
      </c>
      <c r="I853" s="194">
        <v>0</v>
      </c>
      <c r="J853" s="194">
        <v>96000</v>
      </c>
      <c r="K853" s="194">
        <v>-96000</v>
      </c>
    </row>
    <row r="854" spans="1:11" x14ac:dyDescent="0.3">
      <c r="A854" t="s">
        <v>18</v>
      </c>
      <c r="B854" t="s">
        <v>21</v>
      </c>
      <c r="C854" t="s">
        <v>61</v>
      </c>
      <c r="D854" t="s">
        <v>62</v>
      </c>
      <c r="E854" t="s">
        <v>273</v>
      </c>
      <c r="F854" t="s">
        <v>558</v>
      </c>
      <c r="G854" t="s">
        <v>274</v>
      </c>
      <c r="H854" s="194">
        <v>0</v>
      </c>
      <c r="I854" s="194">
        <v>0</v>
      </c>
      <c r="J854" s="194">
        <v>96000</v>
      </c>
      <c r="K854" s="194">
        <v>-96000</v>
      </c>
    </row>
    <row r="855" spans="1:11" x14ac:dyDescent="0.3">
      <c r="A855" t="s">
        <v>18</v>
      </c>
      <c r="B855" t="s">
        <v>21</v>
      </c>
      <c r="C855" t="s">
        <v>61</v>
      </c>
      <c r="D855" t="s">
        <v>62</v>
      </c>
      <c r="E855" t="s">
        <v>372</v>
      </c>
      <c r="F855" t="s">
        <v>558</v>
      </c>
      <c r="G855" t="s">
        <v>373</v>
      </c>
      <c r="H855" s="194">
        <v>0</v>
      </c>
      <c r="I855" s="194">
        <v>0</v>
      </c>
      <c r="J855" s="194">
        <v>96000</v>
      </c>
      <c r="K855" s="194">
        <v>-96000</v>
      </c>
    </row>
    <row r="856" spans="1:11" x14ac:dyDescent="0.3">
      <c r="A856" t="s">
        <v>18</v>
      </c>
      <c r="B856" t="s">
        <v>21</v>
      </c>
      <c r="C856" t="s">
        <v>61</v>
      </c>
      <c r="D856" t="s">
        <v>62</v>
      </c>
      <c r="E856" t="s">
        <v>461</v>
      </c>
      <c r="F856" t="s">
        <v>558</v>
      </c>
      <c r="G856" t="s">
        <v>462</v>
      </c>
      <c r="H856" s="194">
        <v>0</v>
      </c>
      <c r="I856" s="194">
        <v>0</v>
      </c>
      <c r="J856" s="194">
        <v>72000</v>
      </c>
      <c r="K856" s="194">
        <v>-72000</v>
      </c>
    </row>
    <row r="857" spans="1:11" x14ac:dyDescent="0.3">
      <c r="A857" t="s">
        <v>18</v>
      </c>
      <c r="B857" t="s">
        <v>21</v>
      </c>
      <c r="C857" t="s">
        <v>61</v>
      </c>
      <c r="D857" t="s">
        <v>62</v>
      </c>
      <c r="E857" t="s">
        <v>287</v>
      </c>
      <c r="F857" t="s">
        <v>558</v>
      </c>
      <c r="G857" t="s">
        <v>587</v>
      </c>
      <c r="H857" s="194">
        <v>0</v>
      </c>
      <c r="I857" s="194">
        <v>0</v>
      </c>
      <c r="J857" s="194">
        <v>96000</v>
      </c>
      <c r="K857" s="194">
        <v>-96000</v>
      </c>
    </row>
    <row r="858" spans="1:11" x14ac:dyDescent="0.3">
      <c r="A858" t="s">
        <v>18</v>
      </c>
      <c r="B858" t="s">
        <v>21</v>
      </c>
      <c r="C858" t="s">
        <v>61</v>
      </c>
      <c r="D858" t="s">
        <v>62</v>
      </c>
      <c r="E858" t="s">
        <v>451</v>
      </c>
      <c r="F858" t="s">
        <v>558</v>
      </c>
      <c r="G858" t="s">
        <v>452</v>
      </c>
      <c r="H858" s="194">
        <v>0</v>
      </c>
      <c r="I858" s="194">
        <v>0</v>
      </c>
      <c r="J858" s="194">
        <v>56000</v>
      </c>
      <c r="K858" s="194">
        <v>-56000</v>
      </c>
    </row>
    <row r="859" spans="1:11" x14ac:dyDescent="0.3">
      <c r="A859" t="s">
        <v>18</v>
      </c>
      <c r="B859" t="s">
        <v>21</v>
      </c>
      <c r="C859" t="s">
        <v>61</v>
      </c>
      <c r="D859" t="s">
        <v>62</v>
      </c>
      <c r="E859" t="s">
        <v>407</v>
      </c>
      <c r="F859" t="s">
        <v>558</v>
      </c>
      <c r="G859" t="s">
        <v>408</v>
      </c>
      <c r="H859" s="194">
        <v>0</v>
      </c>
      <c r="I859" s="194">
        <v>0</v>
      </c>
      <c r="J859" s="194">
        <v>96000</v>
      </c>
      <c r="K859" s="194">
        <v>-96000</v>
      </c>
    </row>
    <row r="860" spans="1:11" x14ac:dyDescent="0.3">
      <c r="A860" t="s">
        <v>18</v>
      </c>
      <c r="B860" t="s">
        <v>21</v>
      </c>
      <c r="C860" t="s">
        <v>61</v>
      </c>
      <c r="D860" t="s">
        <v>62</v>
      </c>
      <c r="E860" t="s">
        <v>628</v>
      </c>
      <c r="F860" t="s">
        <v>558</v>
      </c>
      <c r="G860" t="s">
        <v>629</v>
      </c>
      <c r="H860" s="194">
        <v>0</v>
      </c>
      <c r="I860" s="194">
        <v>0</v>
      </c>
      <c r="J860" s="194">
        <v>40000</v>
      </c>
      <c r="K860" s="194">
        <v>-40000</v>
      </c>
    </row>
    <row r="861" spans="1:11" x14ac:dyDescent="0.3">
      <c r="A861" t="s">
        <v>18</v>
      </c>
      <c r="B861" t="s">
        <v>21</v>
      </c>
      <c r="C861" t="s">
        <v>61</v>
      </c>
      <c r="D861" t="s">
        <v>62</v>
      </c>
      <c r="E861" t="s">
        <v>320</v>
      </c>
      <c r="F861" t="s">
        <v>558</v>
      </c>
      <c r="G861" t="s">
        <v>562</v>
      </c>
      <c r="H861" s="194">
        <v>0</v>
      </c>
      <c r="I861" s="194">
        <v>0</v>
      </c>
      <c r="J861" s="194">
        <v>80000</v>
      </c>
      <c r="K861" s="194">
        <v>-80000</v>
      </c>
    </row>
    <row r="862" spans="1:11" x14ac:dyDescent="0.3">
      <c r="A862" t="s">
        <v>18</v>
      </c>
      <c r="B862" t="s">
        <v>21</v>
      </c>
      <c r="C862" t="s">
        <v>61</v>
      </c>
      <c r="D862" t="s">
        <v>62</v>
      </c>
      <c r="E862" t="s">
        <v>357</v>
      </c>
      <c r="F862" t="s">
        <v>558</v>
      </c>
      <c r="G862" t="s">
        <v>358</v>
      </c>
      <c r="H862" s="194">
        <v>0</v>
      </c>
      <c r="I862" s="194">
        <v>0</v>
      </c>
      <c r="J862" s="194">
        <v>96000</v>
      </c>
      <c r="K862" s="194">
        <v>-96000</v>
      </c>
    </row>
    <row r="863" spans="1:11" x14ac:dyDescent="0.3">
      <c r="A863" t="s">
        <v>18</v>
      </c>
      <c r="B863" t="s">
        <v>21</v>
      </c>
      <c r="C863" t="s">
        <v>61</v>
      </c>
      <c r="D863" t="s">
        <v>62</v>
      </c>
      <c r="E863" t="s">
        <v>405</v>
      </c>
      <c r="F863" t="s">
        <v>558</v>
      </c>
      <c r="G863" t="s">
        <v>406</v>
      </c>
      <c r="H863" s="194">
        <v>0</v>
      </c>
      <c r="I863" s="194">
        <v>0</v>
      </c>
      <c r="J863" s="194">
        <v>96000</v>
      </c>
      <c r="K863" s="194">
        <v>-96000</v>
      </c>
    </row>
    <row r="864" spans="1:11" x14ac:dyDescent="0.3">
      <c r="A864" t="s">
        <v>18</v>
      </c>
      <c r="B864" t="s">
        <v>21</v>
      </c>
      <c r="C864" t="s">
        <v>61</v>
      </c>
      <c r="D864" t="s">
        <v>62</v>
      </c>
      <c r="E864" t="s">
        <v>352</v>
      </c>
      <c r="F864" t="s">
        <v>558</v>
      </c>
      <c r="G864" t="s">
        <v>589</v>
      </c>
      <c r="H864" s="194">
        <v>0</v>
      </c>
      <c r="I864" s="194">
        <v>0</v>
      </c>
      <c r="J864" s="194">
        <v>96000</v>
      </c>
      <c r="K864" s="194">
        <v>-96000</v>
      </c>
    </row>
    <row r="865" spans="1:11" x14ac:dyDescent="0.3">
      <c r="A865" t="s">
        <v>18</v>
      </c>
      <c r="B865" t="s">
        <v>21</v>
      </c>
      <c r="C865" t="s">
        <v>61</v>
      </c>
      <c r="D865" t="s">
        <v>62</v>
      </c>
      <c r="E865" t="s">
        <v>409</v>
      </c>
      <c r="F865" t="s">
        <v>558</v>
      </c>
      <c r="G865" t="s">
        <v>410</v>
      </c>
      <c r="H865" s="194">
        <v>0</v>
      </c>
      <c r="I865" s="194">
        <v>0</v>
      </c>
      <c r="J865" s="194">
        <v>96000</v>
      </c>
      <c r="K865" s="194">
        <v>-96000</v>
      </c>
    </row>
    <row r="866" spans="1:11" x14ac:dyDescent="0.3">
      <c r="A866" t="s">
        <v>18</v>
      </c>
      <c r="B866" t="s">
        <v>21</v>
      </c>
      <c r="C866" t="s">
        <v>61</v>
      </c>
      <c r="D866" t="s">
        <v>62</v>
      </c>
      <c r="E866" t="s">
        <v>356</v>
      </c>
      <c r="F866" t="s">
        <v>558</v>
      </c>
      <c r="G866" t="s">
        <v>592</v>
      </c>
      <c r="H866" s="194">
        <v>0</v>
      </c>
      <c r="I866" s="194">
        <v>0</v>
      </c>
      <c r="J866" s="194">
        <v>96000</v>
      </c>
      <c r="K866" s="194">
        <v>-96000</v>
      </c>
    </row>
    <row r="867" spans="1:11" x14ac:dyDescent="0.3">
      <c r="A867" t="s">
        <v>18</v>
      </c>
      <c r="B867" t="s">
        <v>21</v>
      </c>
      <c r="C867" t="s">
        <v>61</v>
      </c>
      <c r="D867" t="s">
        <v>62</v>
      </c>
      <c r="E867" t="s">
        <v>303</v>
      </c>
      <c r="F867" t="s">
        <v>558</v>
      </c>
      <c r="G867" t="s">
        <v>304</v>
      </c>
      <c r="H867" s="194">
        <v>0</v>
      </c>
      <c r="I867" s="194">
        <v>0</v>
      </c>
      <c r="J867" s="194">
        <v>96000</v>
      </c>
      <c r="K867" s="194">
        <v>-96000</v>
      </c>
    </row>
    <row r="868" spans="1:11" x14ac:dyDescent="0.3">
      <c r="A868" t="s">
        <v>18</v>
      </c>
      <c r="B868" t="s">
        <v>21</v>
      </c>
      <c r="C868" t="s">
        <v>61</v>
      </c>
      <c r="D868" t="s">
        <v>62</v>
      </c>
      <c r="E868" t="s">
        <v>364</v>
      </c>
      <c r="F868" t="s">
        <v>558</v>
      </c>
      <c r="G868" t="s">
        <v>365</v>
      </c>
      <c r="H868" s="194">
        <v>0</v>
      </c>
      <c r="I868" s="194">
        <v>0</v>
      </c>
      <c r="J868" s="194">
        <v>96000</v>
      </c>
      <c r="K868" s="194">
        <v>-96000</v>
      </c>
    </row>
    <row r="869" spans="1:11" x14ac:dyDescent="0.3">
      <c r="A869" t="s">
        <v>18</v>
      </c>
      <c r="B869" t="s">
        <v>21</v>
      </c>
      <c r="C869" t="s">
        <v>61</v>
      </c>
      <c r="D869" t="s">
        <v>62</v>
      </c>
      <c r="E869" t="s">
        <v>397</v>
      </c>
      <c r="F869" t="s">
        <v>558</v>
      </c>
      <c r="G869" t="s">
        <v>398</v>
      </c>
      <c r="H869" s="194">
        <v>0</v>
      </c>
      <c r="I869" s="194">
        <v>0</v>
      </c>
      <c r="J869" s="194">
        <v>96000</v>
      </c>
      <c r="K869" s="194">
        <v>-96000</v>
      </c>
    </row>
    <row r="870" spans="1:11" x14ac:dyDescent="0.3">
      <c r="A870" t="s">
        <v>18</v>
      </c>
      <c r="B870" t="s">
        <v>21</v>
      </c>
      <c r="C870" t="s">
        <v>61</v>
      </c>
      <c r="D870" t="s">
        <v>62</v>
      </c>
      <c r="E870" t="s">
        <v>338</v>
      </c>
      <c r="F870" t="s">
        <v>558</v>
      </c>
      <c r="G870" t="s">
        <v>582</v>
      </c>
      <c r="H870" s="194">
        <v>0</v>
      </c>
      <c r="I870" s="194">
        <v>0</v>
      </c>
      <c r="J870" s="194">
        <v>96000</v>
      </c>
      <c r="K870" s="194">
        <v>-96000</v>
      </c>
    </row>
    <row r="871" spans="1:11" x14ac:dyDescent="0.3">
      <c r="A871" t="s">
        <v>18</v>
      </c>
      <c r="B871" t="s">
        <v>21</v>
      </c>
      <c r="C871" t="s">
        <v>61</v>
      </c>
      <c r="D871" t="s">
        <v>62</v>
      </c>
      <c r="E871" t="s">
        <v>393</v>
      </c>
      <c r="F871" t="s">
        <v>558</v>
      </c>
      <c r="G871" t="s">
        <v>394</v>
      </c>
      <c r="H871" s="194">
        <v>0</v>
      </c>
      <c r="I871" s="194">
        <v>0</v>
      </c>
      <c r="J871" s="194">
        <v>96000</v>
      </c>
      <c r="K871" s="194">
        <v>-96000</v>
      </c>
    </row>
    <row r="872" spans="1:11" x14ac:dyDescent="0.3">
      <c r="A872" t="s">
        <v>18</v>
      </c>
      <c r="B872" t="s">
        <v>21</v>
      </c>
      <c r="C872" t="s">
        <v>61</v>
      </c>
      <c r="D872" t="s">
        <v>62</v>
      </c>
      <c r="E872" t="s">
        <v>445</v>
      </c>
      <c r="F872" t="s">
        <v>558</v>
      </c>
      <c r="G872" t="s">
        <v>446</v>
      </c>
      <c r="H872" s="194">
        <v>0</v>
      </c>
      <c r="I872" s="194">
        <v>0</v>
      </c>
      <c r="J872" s="194">
        <v>80000</v>
      </c>
      <c r="K872" s="194">
        <v>-80000</v>
      </c>
    </row>
    <row r="873" spans="1:11" x14ac:dyDescent="0.3">
      <c r="A873" t="s">
        <v>18</v>
      </c>
      <c r="B873" t="s">
        <v>21</v>
      </c>
      <c r="C873" t="s">
        <v>61</v>
      </c>
      <c r="D873" t="s">
        <v>62</v>
      </c>
      <c r="E873" t="s">
        <v>429</v>
      </c>
      <c r="F873" t="s">
        <v>558</v>
      </c>
      <c r="G873" t="s">
        <v>430</v>
      </c>
      <c r="H873" s="194">
        <v>0</v>
      </c>
      <c r="I873" s="194">
        <v>0</v>
      </c>
      <c r="J873" s="194">
        <v>96000</v>
      </c>
      <c r="K873" s="194">
        <v>-96000</v>
      </c>
    </row>
    <row r="874" spans="1:11" x14ac:dyDescent="0.3">
      <c r="A874" t="s">
        <v>18</v>
      </c>
      <c r="B874" t="s">
        <v>21</v>
      </c>
      <c r="C874" t="s">
        <v>61</v>
      </c>
      <c r="D874" t="s">
        <v>62</v>
      </c>
      <c r="E874" t="s">
        <v>355</v>
      </c>
      <c r="F874" t="s">
        <v>558</v>
      </c>
      <c r="G874" t="s">
        <v>593</v>
      </c>
      <c r="H874" s="194">
        <v>0</v>
      </c>
      <c r="I874" s="194">
        <v>0</v>
      </c>
      <c r="J874" s="194">
        <v>96000</v>
      </c>
      <c r="K874" s="194">
        <v>-96000</v>
      </c>
    </row>
    <row r="875" spans="1:11" x14ac:dyDescent="0.3">
      <c r="A875" t="s">
        <v>18</v>
      </c>
      <c r="B875" t="s">
        <v>21</v>
      </c>
      <c r="C875" t="s">
        <v>61</v>
      </c>
      <c r="D875" t="s">
        <v>62</v>
      </c>
      <c r="E875" t="s">
        <v>401</v>
      </c>
      <c r="F875" t="s">
        <v>558</v>
      </c>
      <c r="G875" t="s">
        <v>402</v>
      </c>
      <c r="H875" s="194">
        <v>0</v>
      </c>
      <c r="I875" s="194">
        <v>0</v>
      </c>
      <c r="J875" s="194">
        <v>96000</v>
      </c>
      <c r="K875" s="194">
        <v>-96000</v>
      </c>
    </row>
    <row r="876" spans="1:11" x14ac:dyDescent="0.3">
      <c r="A876" t="s">
        <v>18</v>
      </c>
      <c r="B876" t="s">
        <v>21</v>
      </c>
      <c r="C876" t="s">
        <v>61</v>
      </c>
      <c r="D876" t="s">
        <v>62</v>
      </c>
      <c r="E876" t="s">
        <v>354</v>
      </c>
      <c r="F876" t="s">
        <v>558</v>
      </c>
      <c r="G876" t="s">
        <v>594</v>
      </c>
      <c r="H876" s="194">
        <v>0</v>
      </c>
      <c r="I876" s="194">
        <v>0</v>
      </c>
      <c r="J876" s="194">
        <v>80000</v>
      </c>
      <c r="K876" s="194">
        <v>-80000</v>
      </c>
    </row>
    <row r="877" spans="1:11" x14ac:dyDescent="0.3">
      <c r="A877" t="s">
        <v>18</v>
      </c>
      <c r="B877" t="s">
        <v>21</v>
      </c>
      <c r="C877" t="s">
        <v>61</v>
      </c>
      <c r="D877" t="s">
        <v>62</v>
      </c>
      <c r="E877" t="s">
        <v>447</v>
      </c>
      <c r="F877" t="s">
        <v>558</v>
      </c>
      <c r="G877" t="s">
        <v>448</v>
      </c>
      <c r="H877" s="194">
        <v>0</v>
      </c>
      <c r="I877" s="194">
        <v>0</v>
      </c>
      <c r="J877" s="194">
        <v>80000</v>
      </c>
      <c r="K877" s="194">
        <v>-80000</v>
      </c>
    </row>
    <row r="878" spans="1:11" x14ac:dyDescent="0.3">
      <c r="A878" t="s">
        <v>18</v>
      </c>
      <c r="B878" t="s">
        <v>21</v>
      </c>
      <c r="C878" t="s">
        <v>61</v>
      </c>
      <c r="D878" t="s">
        <v>62</v>
      </c>
      <c r="E878" t="s">
        <v>459</v>
      </c>
      <c r="F878" t="s">
        <v>558</v>
      </c>
      <c r="G878" t="s">
        <v>460</v>
      </c>
      <c r="H878" s="194">
        <v>0</v>
      </c>
      <c r="I878" s="194">
        <v>0</v>
      </c>
      <c r="J878" s="194">
        <v>72000</v>
      </c>
      <c r="K878" s="194">
        <v>-72000</v>
      </c>
    </row>
    <row r="879" spans="1:11" x14ac:dyDescent="0.3">
      <c r="A879" t="s">
        <v>18</v>
      </c>
      <c r="B879" t="s">
        <v>21</v>
      </c>
      <c r="C879" t="s">
        <v>61</v>
      </c>
      <c r="D879" t="s">
        <v>62</v>
      </c>
      <c r="E879" t="s">
        <v>379</v>
      </c>
      <c r="F879" t="s">
        <v>558</v>
      </c>
      <c r="G879" t="s">
        <v>380</v>
      </c>
      <c r="H879" s="194">
        <v>0</v>
      </c>
      <c r="I879" s="194">
        <v>0</v>
      </c>
      <c r="J879" s="194">
        <v>96000</v>
      </c>
      <c r="K879" s="194">
        <v>-96000</v>
      </c>
    </row>
    <row r="880" spans="1:11" x14ac:dyDescent="0.3">
      <c r="A880" t="s">
        <v>18</v>
      </c>
      <c r="B880" t="s">
        <v>21</v>
      </c>
      <c r="C880" t="s">
        <v>61</v>
      </c>
      <c r="D880" t="s">
        <v>62</v>
      </c>
      <c r="E880" t="s">
        <v>368</v>
      </c>
      <c r="F880" t="s">
        <v>558</v>
      </c>
      <c r="G880" t="s">
        <v>369</v>
      </c>
      <c r="H880" s="194">
        <v>0</v>
      </c>
      <c r="I880" s="194">
        <v>0</v>
      </c>
      <c r="J880" s="194">
        <v>96000</v>
      </c>
      <c r="K880" s="194">
        <v>-96000</v>
      </c>
    </row>
    <row r="881" spans="1:11" x14ac:dyDescent="0.3">
      <c r="A881" t="s">
        <v>18</v>
      </c>
      <c r="B881" t="s">
        <v>21</v>
      </c>
      <c r="C881" t="s">
        <v>61</v>
      </c>
      <c r="D881" t="s">
        <v>62</v>
      </c>
      <c r="E881" t="s">
        <v>419</v>
      </c>
      <c r="F881" t="s">
        <v>558</v>
      </c>
      <c r="G881" t="s">
        <v>420</v>
      </c>
      <c r="H881" s="194">
        <v>0</v>
      </c>
      <c r="I881" s="194">
        <v>0</v>
      </c>
      <c r="J881" s="194">
        <v>96000</v>
      </c>
      <c r="K881" s="194">
        <v>-96000</v>
      </c>
    </row>
    <row r="882" spans="1:11" x14ac:dyDescent="0.3">
      <c r="A882" t="s">
        <v>18</v>
      </c>
      <c r="B882" t="s">
        <v>21</v>
      </c>
      <c r="C882" t="s">
        <v>61</v>
      </c>
      <c r="D882" t="s">
        <v>62</v>
      </c>
      <c r="E882" t="s">
        <v>413</v>
      </c>
      <c r="F882" t="s">
        <v>558</v>
      </c>
      <c r="G882" t="s">
        <v>414</v>
      </c>
      <c r="H882" s="194">
        <v>0</v>
      </c>
      <c r="I882" s="194">
        <v>0</v>
      </c>
      <c r="J882" s="194">
        <v>96000</v>
      </c>
      <c r="K882" s="194">
        <v>-96000</v>
      </c>
    </row>
    <row r="883" spans="1:11" x14ac:dyDescent="0.3">
      <c r="A883" t="s">
        <v>18</v>
      </c>
      <c r="B883" t="s">
        <v>21</v>
      </c>
      <c r="C883" t="s">
        <v>61</v>
      </c>
      <c r="D883" t="s">
        <v>62</v>
      </c>
      <c r="E883" t="s">
        <v>339</v>
      </c>
      <c r="F883" t="s">
        <v>558</v>
      </c>
      <c r="G883" t="s">
        <v>583</v>
      </c>
      <c r="H883" s="194">
        <v>0</v>
      </c>
      <c r="I883" s="194">
        <v>0</v>
      </c>
      <c r="J883" s="194">
        <v>96000</v>
      </c>
      <c r="K883" s="194">
        <v>-96000</v>
      </c>
    </row>
    <row r="884" spans="1:11" x14ac:dyDescent="0.3">
      <c r="A884" t="s">
        <v>18</v>
      </c>
      <c r="B884" t="s">
        <v>21</v>
      </c>
      <c r="C884" t="s">
        <v>61</v>
      </c>
      <c r="D884" t="s">
        <v>62</v>
      </c>
      <c r="E884" t="s">
        <v>366</v>
      </c>
      <c r="F884" t="s">
        <v>558</v>
      </c>
      <c r="G884" t="s">
        <v>367</v>
      </c>
      <c r="H884" s="194">
        <v>0</v>
      </c>
      <c r="I884" s="194">
        <v>0</v>
      </c>
      <c r="J884" s="194">
        <v>96000</v>
      </c>
      <c r="K884" s="194">
        <v>-96000</v>
      </c>
    </row>
    <row r="885" spans="1:11" x14ac:dyDescent="0.3">
      <c r="A885" t="s">
        <v>18</v>
      </c>
      <c r="B885" t="s">
        <v>21</v>
      </c>
      <c r="C885" t="s">
        <v>61</v>
      </c>
      <c r="D885" t="s">
        <v>62</v>
      </c>
      <c r="E885" t="s">
        <v>370</v>
      </c>
      <c r="F885" t="s">
        <v>558</v>
      </c>
      <c r="G885" t="s">
        <v>371</v>
      </c>
      <c r="H885" s="194">
        <v>0</v>
      </c>
      <c r="I885" s="194">
        <v>0</v>
      </c>
      <c r="J885" s="194">
        <v>96000</v>
      </c>
      <c r="K885" s="194">
        <v>-96000</v>
      </c>
    </row>
    <row r="886" spans="1:11" x14ac:dyDescent="0.3">
      <c r="A886" t="s">
        <v>18</v>
      </c>
      <c r="B886" t="s">
        <v>21</v>
      </c>
      <c r="C886" t="s">
        <v>61</v>
      </c>
      <c r="D886" t="s">
        <v>62</v>
      </c>
      <c r="E886" t="s">
        <v>275</v>
      </c>
      <c r="F886" t="s">
        <v>558</v>
      </c>
      <c r="G886" t="s">
        <v>563</v>
      </c>
      <c r="H886" s="194">
        <v>0</v>
      </c>
      <c r="I886" s="194">
        <v>0</v>
      </c>
      <c r="J886" s="194">
        <v>96000</v>
      </c>
      <c r="K886" s="194">
        <v>-96000</v>
      </c>
    </row>
    <row r="887" spans="1:11" x14ac:dyDescent="0.3">
      <c r="A887" t="s">
        <v>18</v>
      </c>
      <c r="B887" t="s">
        <v>21</v>
      </c>
      <c r="C887" t="s">
        <v>61</v>
      </c>
      <c r="D887" t="s">
        <v>62</v>
      </c>
      <c r="E887" t="s">
        <v>276</v>
      </c>
      <c r="F887" t="s">
        <v>558</v>
      </c>
      <c r="G887" t="s">
        <v>277</v>
      </c>
      <c r="H887" s="194">
        <v>0</v>
      </c>
      <c r="I887" s="194">
        <v>0</v>
      </c>
      <c r="J887" s="194">
        <v>96000</v>
      </c>
      <c r="K887" s="194">
        <v>-96000</v>
      </c>
    </row>
    <row r="888" spans="1:11" x14ac:dyDescent="0.3">
      <c r="A888" t="s">
        <v>18</v>
      </c>
      <c r="B888" t="s">
        <v>21</v>
      </c>
      <c r="C888" t="s">
        <v>61</v>
      </c>
      <c r="D888" t="s">
        <v>62</v>
      </c>
      <c r="E888" t="s">
        <v>340</v>
      </c>
      <c r="F888" t="s">
        <v>558</v>
      </c>
      <c r="G888" t="s">
        <v>584</v>
      </c>
      <c r="H888" s="194">
        <v>0</v>
      </c>
      <c r="I888" s="194">
        <v>0</v>
      </c>
      <c r="J888" s="194">
        <v>96000</v>
      </c>
      <c r="K888" s="194">
        <v>-96000</v>
      </c>
    </row>
    <row r="889" spans="1:11" x14ac:dyDescent="0.3">
      <c r="A889" t="s">
        <v>18</v>
      </c>
      <c r="B889" t="s">
        <v>21</v>
      </c>
      <c r="C889" t="s">
        <v>61</v>
      </c>
      <c r="D889" t="s">
        <v>62</v>
      </c>
      <c r="E889" t="s">
        <v>631</v>
      </c>
      <c r="F889" t="s">
        <v>558</v>
      </c>
      <c r="G889" t="s">
        <v>632</v>
      </c>
      <c r="H889" s="194">
        <v>0</v>
      </c>
      <c r="I889" s="194">
        <v>0</v>
      </c>
      <c r="J889" s="194">
        <v>40000</v>
      </c>
      <c r="K889" s="194">
        <v>-40000</v>
      </c>
    </row>
    <row r="890" spans="1:11" x14ac:dyDescent="0.3">
      <c r="A890" t="s">
        <v>18</v>
      </c>
      <c r="B890" t="s">
        <v>21</v>
      </c>
      <c r="C890" t="s">
        <v>61</v>
      </c>
      <c r="D890" t="s">
        <v>62</v>
      </c>
      <c r="E890" t="s">
        <v>633</v>
      </c>
      <c r="F890" t="s">
        <v>558</v>
      </c>
      <c r="G890" t="s">
        <v>634</v>
      </c>
      <c r="H890" s="194">
        <v>0</v>
      </c>
      <c r="I890" s="194">
        <v>0</v>
      </c>
      <c r="J890" s="194">
        <v>24000</v>
      </c>
      <c r="K890" s="194">
        <v>-24000</v>
      </c>
    </row>
    <row r="891" spans="1:11" x14ac:dyDescent="0.3">
      <c r="A891" t="s">
        <v>18</v>
      </c>
      <c r="B891" t="s">
        <v>21</v>
      </c>
      <c r="C891" t="s">
        <v>61</v>
      </c>
      <c r="D891" t="s">
        <v>62</v>
      </c>
      <c r="E891" t="s">
        <v>341</v>
      </c>
      <c r="F891" t="s">
        <v>558</v>
      </c>
      <c r="G891" t="s">
        <v>570</v>
      </c>
      <c r="H891" s="194">
        <v>0</v>
      </c>
      <c r="I891" s="194">
        <v>0</v>
      </c>
      <c r="J891" s="194">
        <v>96000</v>
      </c>
      <c r="K891" s="194">
        <v>-96000</v>
      </c>
    </row>
    <row r="892" spans="1:11" x14ac:dyDescent="0.3">
      <c r="A892" t="s">
        <v>18</v>
      </c>
      <c r="B892" t="s">
        <v>21</v>
      </c>
      <c r="C892" t="s">
        <v>61</v>
      </c>
      <c r="D892" t="s">
        <v>62</v>
      </c>
      <c r="E892" t="s">
        <v>385</v>
      </c>
      <c r="F892" t="s">
        <v>558</v>
      </c>
      <c r="G892" t="s">
        <v>386</v>
      </c>
      <c r="H892" s="194">
        <v>0</v>
      </c>
      <c r="I892" s="194">
        <v>0</v>
      </c>
      <c r="J892" s="194">
        <v>96000</v>
      </c>
      <c r="K892" s="194">
        <v>-96000</v>
      </c>
    </row>
    <row r="893" spans="1:11" x14ac:dyDescent="0.3">
      <c r="A893" t="s">
        <v>18</v>
      </c>
      <c r="B893" t="s">
        <v>21</v>
      </c>
      <c r="C893" t="s">
        <v>61</v>
      </c>
      <c r="D893" t="s">
        <v>62</v>
      </c>
      <c r="E893" t="s">
        <v>342</v>
      </c>
      <c r="F893" t="s">
        <v>558</v>
      </c>
      <c r="G893" t="s">
        <v>572</v>
      </c>
      <c r="H893" s="194">
        <v>0</v>
      </c>
      <c r="I893" s="194">
        <v>0</v>
      </c>
      <c r="J893" s="194">
        <v>96000</v>
      </c>
      <c r="K893" s="194">
        <v>-96000</v>
      </c>
    </row>
    <row r="894" spans="1:11" x14ac:dyDescent="0.3">
      <c r="A894" t="s">
        <v>18</v>
      </c>
      <c r="B894" t="s">
        <v>21</v>
      </c>
      <c r="C894" t="s">
        <v>61</v>
      </c>
      <c r="D894" t="s">
        <v>62</v>
      </c>
      <c r="E894" t="s">
        <v>457</v>
      </c>
      <c r="F894" t="s">
        <v>558</v>
      </c>
      <c r="G894" t="s">
        <v>458</v>
      </c>
      <c r="H894" s="194">
        <v>0</v>
      </c>
      <c r="I894" s="194">
        <v>0</v>
      </c>
      <c r="J894" s="194">
        <v>80000</v>
      </c>
      <c r="K894" s="194">
        <v>-80000</v>
      </c>
    </row>
    <row r="895" spans="1:11" x14ac:dyDescent="0.3">
      <c r="A895" t="s">
        <v>18</v>
      </c>
      <c r="B895" t="s">
        <v>21</v>
      </c>
      <c r="C895" t="s">
        <v>61</v>
      </c>
      <c r="D895" t="s">
        <v>62</v>
      </c>
      <c r="E895" t="s">
        <v>334</v>
      </c>
      <c r="F895" t="s">
        <v>558</v>
      </c>
      <c r="G895" t="s">
        <v>564</v>
      </c>
      <c r="H895" s="194">
        <v>0</v>
      </c>
      <c r="I895" s="194">
        <v>0</v>
      </c>
      <c r="J895" s="194">
        <v>96000</v>
      </c>
      <c r="K895" s="194">
        <v>-96000</v>
      </c>
    </row>
    <row r="896" spans="1:11" x14ac:dyDescent="0.3">
      <c r="A896" t="s">
        <v>18</v>
      </c>
      <c r="B896" t="s">
        <v>21</v>
      </c>
      <c r="C896" t="s">
        <v>61</v>
      </c>
      <c r="D896" t="s">
        <v>62</v>
      </c>
      <c r="E896" t="s">
        <v>465</v>
      </c>
      <c r="F896" t="s">
        <v>558</v>
      </c>
      <c r="G896" t="s">
        <v>466</v>
      </c>
      <c r="H896" s="194">
        <v>0</v>
      </c>
      <c r="I896" s="194">
        <v>0</v>
      </c>
      <c r="J896" s="194">
        <v>64000</v>
      </c>
      <c r="K896" s="194">
        <v>-64000</v>
      </c>
    </row>
    <row r="897" spans="1:11" x14ac:dyDescent="0.3">
      <c r="A897" t="s">
        <v>18</v>
      </c>
      <c r="B897" t="s">
        <v>21</v>
      </c>
      <c r="C897" t="s">
        <v>61</v>
      </c>
      <c r="D897" t="s">
        <v>62</v>
      </c>
      <c r="E897" t="s">
        <v>363</v>
      </c>
      <c r="F897" t="s">
        <v>558</v>
      </c>
      <c r="G897" t="s">
        <v>588</v>
      </c>
      <c r="H897" s="194">
        <v>0</v>
      </c>
      <c r="I897" s="194">
        <v>0</v>
      </c>
      <c r="J897" s="194">
        <v>96000</v>
      </c>
      <c r="K897" s="194">
        <v>-96000</v>
      </c>
    </row>
    <row r="898" spans="1:11" x14ac:dyDescent="0.3">
      <c r="A898" t="s">
        <v>18</v>
      </c>
      <c r="B898" t="s">
        <v>21</v>
      </c>
      <c r="C898" t="s">
        <v>61</v>
      </c>
      <c r="D898" t="s">
        <v>62</v>
      </c>
      <c r="E898" t="s">
        <v>453</v>
      </c>
      <c r="F898" t="s">
        <v>558</v>
      </c>
      <c r="G898" t="s">
        <v>454</v>
      </c>
      <c r="H898" s="194">
        <v>0</v>
      </c>
      <c r="I898" s="194">
        <v>0</v>
      </c>
      <c r="J898" s="194">
        <v>80000</v>
      </c>
      <c r="K898" s="194">
        <v>-80000</v>
      </c>
    </row>
    <row r="899" spans="1:11" x14ac:dyDescent="0.3">
      <c r="A899" t="s">
        <v>18</v>
      </c>
      <c r="B899" t="s">
        <v>21</v>
      </c>
      <c r="C899" t="s">
        <v>61</v>
      </c>
      <c r="D899" t="s">
        <v>62</v>
      </c>
      <c r="E899" t="s">
        <v>333</v>
      </c>
      <c r="F899" t="s">
        <v>558</v>
      </c>
      <c r="G899" t="s">
        <v>565</v>
      </c>
      <c r="H899" s="194">
        <v>0</v>
      </c>
      <c r="I899" s="194">
        <v>0</v>
      </c>
      <c r="J899" s="194">
        <v>96000</v>
      </c>
      <c r="K899" s="194">
        <v>-96000</v>
      </c>
    </row>
    <row r="900" spans="1:11" x14ac:dyDescent="0.3">
      <c r="A900" t="s">
        <v>18</v>
      </c>
      <c r="B900" t="s">
        <v>21</v>
      </c>
      <c r="C900" t="s">
        <v>61</v>
      </c>
      <c r="D900" t="s">
        <v>62</v>
      </c>
      <c r="E900" t="s">
        <v>343</v>
      </c>
      <c r="F900" t="s">
        <v>558</v>
      </c>
      <c r="G900" t="s">
        <v>573</v>
      </c>
      <c r="H900" s="194">
        <v>0</v>
      </c>
      <c r="I900" s="194">
        <v>0</v>
      </c>
      <c r="J900" s="194">
        <v>96000</v>
      </c>
      <c r="K900" s="194">
        <v>-96000</v>
      </c>
    </row>
    <row r="901" spans="1:11" x14ac:dyDescent="0.3">
      <c r="A901" t="s">
        <v>18</v>
      </c>
      <c r="B901" t="s">
        <v>21</v>
      </c>
      <c r="C901" t="s">
        <v>61</v>
      </c>
      <c r="D901" t="s">
        <v>62</v>
      </c>
      <c r="E901" t="s">
        <v>326</v>
      </c>
      <c r="F901" t="s">
        <v>558</v>
      </c>
      <c r="G901" t="s">
        <v>327</v>
      </c>
      <c r="H901" s="194">
        <v>0</v>
      </c>
      <c r="I901" s="194">
        <v>0</v>
      </c>
      <c r="J901" s="194">
        <v>96000</v>
      </c>
      <c r="K901" s="194">
        <v>-96000</v>
      </c>
    </row>
    <row r="902" spans="1:11" x14ac:dyDescent="0.3">
      <c r="A902" t="s">
        <v>18</v>
      </c>
      <c r="B902" t="s">
        <v>21</v>
      </c>
      <c r="C902" t="s">
        <v>63</v>
      </c>
      <c r="D902" t="s">
        <v>64</v>
      </c>
      <c r="E902" t="s">
        <v>349</v>
      </c>
      <c r="F902" t="s">
        <v>558</v>
      </c>
      <c r="G902" t="s">
        <v>574</v>
      </c>
      <c r="H902" s="194">
        <v>0</v>
      </c>
      <c r="I902" s="194">
        <v>0</v>
      </c>
      <c r="J902" s="194">
        <v>1338</v>
      </c>
      <c r="K902" s="194">
        <v>-1338</v>
      </c>
    </row>
    <row r="903" spans="1:11" x14ac:dyDescent="0.3">
      <c r="A903" t="s">
        <v>18</v>
      </c>
      <c r="B903" t="s">
        <v>21</v>
      </c>
      <c r="C903" t="s">
        <v>63</v>
      </c>
      <c r="D903" t="s">
        <v>64</v>
      </c>
      <c r="E903" t="s">
        <v>290</v>
      </c>
      <c r="F903" t="s">
        <v>558</v>
      </c>
      <c r="G903" t="s">
        <v>591</v>
      </c>
      <c r="H903" s="194">
        <v>0</v>
      </c>
      <c r="I903" s="194">
        <v>0</v>
      </c>
      <c r="J903" s="194">
        <v>50531</v>
      </c>
      <c r="K903" s="194">
        <v>-50531</v>
      </c>
    </row>
    <row r="904" spans="1:11" x14ac:dyDescent="0.3">
      <c r="A904" t="s">
        <v>18</v>
      </c>
      <c r="B904" t="s">
        <v>21</v>
      </c>
      <c r="C904" t="s">
        <v>63</v>
      </c>
      <c r="D904" t="s">
        <v>64</v>
      </c>
      <c r="E904" t="s">
        <v>389</v>
      </c>
      <c r="F904" t="s">
        <v>558</v>
      </c>
      <c r="G904" t="s">
        <v>390</v>
      </c>
      <c r="H904" s="194">
        <v>0</v>
      </c>
      <c r="I904" s="194">
        <v>0</v>
      </c>
      <c r="J904" s="194">
        <v>296549</v>
      </c>
      <c r="K904" s="194">
        <v>-296549</v>
      </c>
    </row>
    <row r="905" spans="1:11" x14ac:dyDescent="0.3">
      <c r="A905" t="s">
        <v>18</v>
      </c>
      <c r="B905" t="s">
        <v>21</v>
      </c>
      <c r="C905" t="s">
        <v>63</v>
      </c>
      <c r="D905" t="s">
        <v>64</v>
      </c>
      <c r="E905" t="s">
        <v>271</v>
      </c>
      <c r="F905" t="s">
        <v>558</v>
      </c>
      <c r="G905" t="s">
        <v>559</v>
      </c>
      <c r="H905" s="194">
        <v>0</v>
      </c>
      <c r="I905" s="194">
        <v>0</v>
      </c>
      <c r="J905" s="194">
        <v>221539</v>
      </c>
      <c r="K905" s="194">
        <v>-221539</v>
      </c>
    </row>
    <row r="906" spans="1:11" x14ac:dyDescent="0.3">
      <c r="A906" t="s">
        <v>18</v>
      </c>
      <c r="B906" t="s">
        <v>21</v>
      </c>
      <c r="C906" t="s">
        <v>63</v>
      </c>
      <c r="D906" t="s">
        <v>64</v>
      </c>
      <c r="E906" t="s">
        <v>328</v>
      </c>
      <c r="F906" t="s">
        <v>558</v>
      </c>
      <c r="G906" t="s">
        <v>568</v>
      </c>
      <c r="H906" s="194">
        <v>0</v>
      </c>
      <c r="I906" s="194">
        <v>0</v>
      </c>
      <c r="J906" s="194">
        <v>1332971</v>
      </c>
      <c r="K906" s="194">
        <v>-1332971</v>
      </c>
    </row>
    <row r="907" spans="1:11" x14ac:dyDescent="0.3">
      <c r="A907" t="s">
        <v>18</v>
      </c>
      <c r="B907" t="s">
        <v>21</v>
      </c>
      <c r="C907" t="s">
        <v>63</v>
      </c>
      <c r="D907" t="s">
        <v>64</v>
      </c>
      <c r="E907" t="s">
        <v>411</v>
      </c>
      <c r="F907" t="s">
        <v>558</v>
      </c>
      <c r="G907" t="s">
        <v>412</v>
      </c>
      <c r="H907" s="194">
        <v>0</v>
      </c>
      <c r="I907" s="194">
        <v>0</v>
      </c>
      <c r="J907" s="194">
        <v>889820</v>
      </c>
      <c r="K907" s="194">
        <v>-889820</v>
      </c>
    </row>
    <row r="908" spans="1:11" x14ac:dyDescent="0.3">
      <c r="A908" t="s">
        <v>18</v>
      </c>
      <c r="B908" t="s">
        <v>21</v>
      </c>
      <c r="C908" t="s">
        <v>63</v>
      </c>
      <c r="D908" t="s">
        <v>64</v>
      </c>
      <c r="E908" t="s">
        <v>285</v>
      </c>
      <c r="F908" t="s">
        <v>558</v>
      </c>
      <c r="G908" t="s">
        <v>286</v>
      </c>
      <c r="H908" s="194">
        <v>0</v>
      </c>
      <c r="I908" s="194">
        <v>0</v>
      </c>
      <c r="J908" s="194">
        <v>1052044</v>
      </c>
      <c r="K908" s="194">
        <v>-1052044</v>
      </c>
    </row>
    <row r="909" spans="1:11" x14ac:dyDescent="0.3">
      <c r="A909" t="s">
        <v>18</v>
      </c>
      <c r="B909" t="s">
        <v>21</v>
      </c>
      <c r="C909" t="s">
        <v>63</v>
      </c>
      <c r="D909" t="s">
        <v>64</v>
      </c>
      <c r="E909" t="s">
        <v>329</v>
      </c>
      <c r="F909" t="s">
        <v>558</v>
      </c>
      <c r="G909" t="s">
        <v>569</v>
      </c>
      <c r="H909" s="194">
        <v>0</v>
      </c>
      <c r="I909" s="194">
        <v>0</v>
      </c>
      <c r="J909" s="194">
        <v>218777</v>
      </c>
      <c r="K909" s="194">
        <v>-218777</v>
      </c>
    </row>
    <row r="910" spans="1:11" x14ac:dyDescent="0.3">
      <c r="A910" t="s">
        <v>18</v>
      </c>
      <c r="B910" t="s">
        <v>21</v>
      </c>
      <c r="C910" t="s">
        <v>63</v>
      </c>
      <c r="D910" t="s">
        <v>64</v>
      </c>
      <c r="E910" t="s">
        <v>330</v>
      </c>
      <c r="F910" t="s">
        <v>558</v>
      </c>
      <c r="G910" t="s">
        <v>571</v>
      </c>
      <c r="H910" s="194">
        <v>0</v>
      </c>
      <c r="I910" s="194">
        <v>0</v>
      </c>
      <c r="J910" s="194">
        <v>84430</v>
      </c>
      <c r="K910" s="194">
        <v>-84430</v>
      </c>
    </row>
    <row r="911" spans="1:11" x14ac:dyDescent="0.3">
      <c r="A911" t="s">
        <v>18</v>
      </c>
      <c r="B911" t="s">
        <v>21</v>
      </c>
      <c r="C911" t="s">
        <v>63</v>
      </c>
      <c r="D911" t="s">
        <v>64</v>
      </c>
      <c r="E911" t="s">
        <v>279</v>
      </c>
      <c r="F911" t="s">
        <v>558</v>
      </c>
      <c r="G911" t="s">
        <v>280</v>
      </c>
      <c r="H911" s="194">
        <v>0</v>
      </c>
      <c r="I911" s="194">
        <v>0</v>
      </c>
      <c r="J911" s="194">
        <v>823215</v>
      </c>
      <c r="K911" s="194">
        <v>-823215</v>
      </c>
    </row>
    <row r="912" spans="1:11" x14ac:dyDescent="0.3">
      <c r="A912" t="s">
        <v>18</v>
      </c>
      <c r="B912" t="s">
        <v>21</v>
      </c>
      <c r="C912" t="s">
        <v>63</v>
      </c>
      <c r="D912" t="s">
        <v>64</v>
      </c>
      <c r="E912" t="s">
        <v>433</v>
      </c>
      <c r="F912" t="s">
        <v>558</v>
      </c>
      <c r="G912" t="s">
        <v>434</v>
      </c>
      <c r="H912" s="194">
        <v>0</v>
      </c>
      <c r="I912" s="194">
        <v>0</v>
      </c>
      <c r="J912" s="194">
        <v>262988</v>
      </c>
      <c r="K912" s="194">
        <v>-262988</v>
      </c>
    </row>
    <row r="913" spans="1:11" x14ac:dyDescent="0.3">
      <c r="A913" t="s">
        <v>18</v>
      </c>
      <c r="B913" t="s">
        <v>21</v>
      </c>
      <c r="C913" t="s">
        <v>63</v>
      </c>
      <c r="D913" t="s">
        <v>64</v>
      </c>
      <c r="E913" t="s">
        <v>319</v>
      </c>
      <c r="F913" t="s">
        <v>558</v>
      </c>
      <c r="G913" t="s">
        <v>561</v>
      </c>
      <c r="H913" s="194">
        <v>0</v>
      </c>
      <c r="I913" s="194">
        <v>0</v>
      </c>
      <c r="J913" s="194">
        <v>184571</v>
      </c>
      <c r="K913" s="194">
        <v>-184571</v>
      </c>
    </row>
    <row r="914" spans="1:11" x14ac:dyDescent="0.3">
      <c r="A914" t="s">
        <v>18</v>
      </c>
      <c r="B914" t="s">
        <v>21</v>
      </c>
      <c r="C914" t="s">
        <v>63</v>
      </c>
      <c r="D914" t="s">
        <v>64</v>
      </c>
      <c r="E914" t="s">
        <v>374</v>
      </c>
      <c r="F914" t="s">
        <v>558</v>
      </c>
      <c r="G914" t="s">
        <v>375</v>
      </c>
      <c r="H914" s="194">
        <v>0</v>
      </c>
      <c r="I914" s="194">
        <v>0</v>
      </c>
      <c r="J914" s="194">
        <v>448328</v>
      </c>
      <c r="K914" s="194">
        <v>-448328</v>
      </c>
    </row>
    <row r="915" spans="1:11" x14ac:dyDescent="0.3">
      <c r="A915" t="s">
        <v>18</v>
      </c>
      <c r="B915" t="s">
        <v>21</v>
      </c>
      <c r="C915" t="s">
        <v>63</v>
      </c>
      <c r="D915" t="s">
        <v>64</v>
      </c>
      <c r="E915" t="s">
        <v>311</v>
      </c>
      <c r="F915" t="s">
        <v>558</v>
      </c>
      <c r="G915" t="s">
        <v>578</v>
      </c>
      <c r="H915" s="194">
        <v>0</v>
      </c>
      <c r="I915" s="194">
        <v>0</v>
      </c>
      <c r="J915" s="194">
        <v>85502</v>
      </c>
      <c r="K915" s="194">
        <v>-85502</v>
      </c>
    </row>
    <row r="916" spans="1:11" x14ac:dyDescent="0.3">
      <c r="A916" t="s">
        <v>18</v>
      </c>
      <c r="B916" t="s">
        <v>21</v>
      </c>
      <c r="C916" t="s">
        <v>63</v>
      </c>
      <c r="D916" t="s">
        <v>64</v>
      </c>
      <c r="E916" t="s">
        <v>337</v>
      </c>
      <c r="F916" t="s">
        <v>558</v>
      </c>
      <c r="G916" t="s">
        <v>581</v>
      </c>
      <c r="H916" s="194">
        <v>0</v>
      </c>
      <c r="I916" s="194">
        <v>0</v>
      </c>
      <c r="J916" s="194">
        <v>4034</v>
      </c>
      <c r="K916" s="194">
        <v>-4034</v>
      </c>
    </row>
    <row r="917" spans="1:11" x14ac:dyDescent="0.3">
      <c r="A917" t="s">
        <v>18</v>
      </c>
      <c r="B917" t="s">
        <v>21</v>
      </c>
      <c r="C917" t="s">
        <v>63</v>
      </c>
      <c r="D917" t="s">
        <v>64</v>
      </c>
      <c r="E917" t="s">
        <v>376</v>
      </c>
      <c r="F917" t="s">
        <v>558</v>
      </c>
      <c r="G917" t="s">
        <v>377</v>
      </c>
      <c r="H917" s="194">
        <v>0</v>
      </c>
      <c r="I917" s="194">
        <v>0</v>
      </c>
      <c r="J917" s="194">
        <v>138856</v>
      </c>
      <c r="K917" s="194">
        <v>-138856</v>
      </c>
    </row>
    <row r="918" spans="1:11" x14ac:dyDescent="0.3">
      <c r="A918" t="s">
        <v>18</v>
      </c>
      <c r="B918" t="s">
        <v>21</v>
      </c>
      <c r="C918" t="s">
        <v>63</v>
      </c>
      <c r="D918" t="s">
        <v>64</v>
      </c>
      <c r="E918" t="s">
        <v>439</v>
      </c>
      <c r="F918" t="s">
        <v>558</v>
      </c>
      <c r="G918" t="s">
        <v>440</v>
      </c>
      <c r="H918" s="194">
        <v>0</v>
      </c>
      <c r="I918" s="194">
        <v>0</v>
      </c>
      <c r="J918" s="194">
        <v>81880</v>
      </c>
      <c r="K918" s="194">
        <v>-81880</v>
      </c>
    </row>
    <row r="919" spans="1:11" x14ac:dyDescent="0.3">
      <c r="A919" t="s">
        <v>18</v>
      </c>
      <c r="B919" t="s">
        <v>21</v>
      </c>
      <c r="C919" t="s">
        <v>63</v>
      </c>
      <c r="D919" t="s">
        <v>64</v>
      </c>
      <c r="E919" t="s">
        <v>323</v>
      </c>
      <c r="F919" t="s">
        <v>558</v>
      </c>
      <c r="G919" t="s">
        <v>324</v>
      </c>
      <c r="H919" s="194">
        <v>0</v>
      </c>
      <c r="I919" s="194">
        <v>0</v>
      </c>
      <c r="J919" s="194">
        <v>224222</v>
      </c>
      <c r="K919" s="194">
        <v>-224222</v>
      </c>
    </row>
    <row r="920" spans="1:11" x14ac:dyDescent="0.3">
      <c r="A920" t="s">
        <v>18</v>
      </c>
      <c r="B920" t="s">
        <v>21</v>
      </c>
      <c r="C920" t="s">
        <v>63</v>
      </c>
      <c r="D920" t="s">
        <v>64</v>
      </c>
      <c r="E920" t="s">
        <v>273</v>
      </c>
      <c r="F920" t="s">
        <v>558</v>
      </c>
      <c r="G920" t="s">
        <v>274</v>
      </c>
      <c r="H920" s="194">
        <v>0</v>
      </c>
      <c r="I920" s="194">
        <v>0</v>
      </c>
      <c r="J920" s="194">
        <v>1107117</v>
      </c>
      <c r="K920" s="194">
        <v>-1107117</v>
      </c>
    </row>
    <row r="921" spans="1:11" x14ac:dyDescent="0.3">
      <c r="A921" t="s">
        <v>18</v>
      </c>
      <c r="B921" t="s">
        <v>21</v>
      </c>
      <c r="C921" t="s">
        <v>63</v>
      </c>
      <c r="D921" t="s">
        <v>64</v>
      </c>
      <c r="E921" t="s">
        <v>287</v>
      </c>
      <c r="F921" t="s">
        <v>558</v>
      </c>
      <c r="G921" t="s">
        <v>587</v>
      </c>
      <c r="H921" s="194">
        <v>0</v>
      </c>
      <c r="I921" s="194">
        <v>0</v>
      </c>
      <c r="J921" s="194">
        <v>593705</v>
      </c>
      <c r="K921" s="194">
        <v>-593705</v>
      </c>
    </row>
    <row r="922" spans="1:11" x14ac:dyDescent="0.3">
      <c r="A922" t="s">
        <v>18</v>
      </c>
      <c r="B922" t="s">
        <v>21</v>
      </c>
      <c r="C922" t="s">
        <v>63</v>
      </c>
      <c r="D922" t="s">
        <v>64</v>
      </c>
      <c r="E922" t="s">
        <v>303</v>
      </c>
      <c r="F922" t="s">
        <v>558</v>
      </c>
      <c r="G922" t="s">
        <v>304</v>
      </c>
      <c r="H922" s="194">
        <v>0</v>
      </c>
      <c r="I922" s="194">
        <v>0</v>
      </c>
      <c r="J922" s="194">
        <v>257885</v>
      </c>
      <c r="K922" s="194">
        <v>-257885</v>
      </c>
    </row>
    <row r="923" spans="1:11" x14ac:dyDescent="0.3">
      <c r="A923" t="s">
        <v>18</v>
      </c>
      <c r="B923" t="s">
        <v>21</v>
      </c>
      <c r="C923" t="s">
        <v>63</v>
      </c>
      <c r="D923" t="s">
        <v>64</v>
      </c>
      <c r="E923" t="s">
        <v>393</v>
      </c>
      <c r="F923" t="s">
        <v>558</v>
      </c>
      <c r="G923" t="s">
        <v>394</v>
      </c>
      <c r="H923" s="194">
        <v>0</v>
      </c>
      <c r="I923" s="194">
        <v>0</v>
      </c>
      <c r="J923" s="194">
        <v>469033</v>
      </c>
      <c r="K923" s="194">
        <v>-469033</v>
      </c>
    </row>
    <row r="924" spans="1:11" x14ac:dyDescent="0.3">
      <c r="A924" t="s">
        <v>18</v>
      </c>
      <c r="B924" t="s">
        <v>21</v>
      </c>
      <c r="C924" t="s">
        <v>63</v>
      </c>
      <c r="D924" t="s">
        <v>64</v>
      </c>
      <c r="E924" t="s">
        <v>401</v>
      </c>
      <c r="F924" t="s">
        <v>558</v>
      </c>
      <c r="G924" t="s">
        <v>402</v>
      </c>
      <c r="H924" s="194">
        <v>0</v>
      </c>
      <c r="I924" s="194">
        <v>0</v>
      </c>
      <c r="J924" s="194">
        <v>873422</v>
      </c>
      <c r="K924" s="194">
        <v>-873422</v>
      </c>
    </row>
    <row r="925" spans="1:11" x14ac:dyDescent="0.3">
      <c r="A925" t="s">
        <v>18</v>
      </c>
      <c r="B925" t="s">
        <v>21</v>
      </c>
      <c r="C925" t="s">
        <v>63</v>
      </c>
      <c r="D925" t="s">
        <v>64</v>
      </c>
      <c r="E925" t="s">
        <v>447</v>
      </c>
      <c r="F925" t="s">
        <v>558</v>
      </c>
      <c r="G925" t="s">
        <v>448</v>
      </c>
      <c r="H925" s="194">
        <v>0</v>
      </c>
      <c r="I925" s="194">
        <v>0</v>
      </c>
      <c r="J925" s="194">
        <v>50525</v>
      </c>
      <c r="K925" s="194">
        <v>-50525</v>
      </c>
    </row>
    <row r="926" spans="1:11" x14ac:dyDescent="0.3">
      <c r="A926" t="s">
        <v>18</v>
      </c>
      <c r="B926" t="s">
        <v>21</v>
      </c>
      <c r="C926" t="s">
        <v>63</v>
      </c>
      <c r="D926" t="s">
        <v>64</v>
      </c>
      <c r="E926" t="s">
        <v>368</v>
      </c>
      <c r="F926" t="s">
        <v>558</v>
      </c>
      <c r="G926" t="s">
        <v>369</v>
      </c>
      <c r="H926" s="194">
        <v>0</v>
      </c>
      <c r="I926" s="194">
        <v>0</v>
      </c>
      <c r="J926" s="194">
        <v>46158</v>
      </c>
      <c r="K926" s="194">
        <v>-46158</v>
      </c>
    </row>
    <row r="927" spans="1:11" x14ac:dyDescent="0.3">
      <c r="A927" t="s">
        <v>18</v>
      </c>
      <c r="B927" t="s">
        <v>21</v>
      </c>
      <c r="C927" t="s">
        <v>63</v>
      </c>
      <c r="D927" t="s">
        <v>64</v>
      </c>
      <c r="E927" t="s">
        <v>275</v>
      </c>
      <c r="F927" t="s">
        <v>558</v>
      </c>
      <c r="G927" t="s">
        <v>563</v>
      </c>
      <c r="H927" s="194">
        <v>0</v>
      </c>
      <c r="I927" s="194">
        <v>0</v>
      </c>
      <c r="J927" s="194">
        <v>54069</v>
      </c>
      <c r="K927" s="194">
        <v>-54069</v>
      </c>
    </row>
    <row r="928" spans="1:11" x14ac:dyDescent="0.3">
      <c r="A928" t="s">
        <v>18</v>
      </c>
      <c r="B928" t="s">
        <v>21</v>
      </c>
      <c r="C928" t="s">
        <v>63</v>
      </c>
      <c r="D928" t="s">
        <v>64</v>
      </c>
      <c r="E928" t="s">
        <v>276</v>
      </c>
      <c r="F928" t="s">
        <v>558</v>
      </c>
      <c r="G928" t="s">
        <v>277</v>
      </c>
      <c r="H928" s="194">
        <v>0</v>
      </c>
      <c r="I928" s="194">
        <v>0</v>
      </c>
      <c r="J928" s="194">
        <v>178829</v>
      </c>
      <c r="K928" s="194">
        <v>-178829</v>
      </c>
    </row>
    <row r="929" spans="1:11" x14ac:dyDescent="0.3">
      <c r="A929" t="s">
        <v>18</v>
      </c>
      <c r="B929" t="s">
        <v>21</v>
      </c>
      <c r="C929" t="s">
        <v>63</v>
      </c>
      <c r="D929" t="s">
        <v>64</v>
      </c>
      <c r="E929" t="s">
        <v>385</v>
      </c>
      <c r="F929" t="s">
        <v>558</v>
      </c>
      <c r="G929" t="s">
        <v>386</v>
      </c>
      <c r="H929" s="194">
        <v>0</v>
      </c>
      <c r="I929" s="194">
        <v>0</v>
      </c>
      <c r="J929" s="194">
        <v>332006</v>
      </c>
      <c r="K929" s="194">
        <v>-332006</v>
      </c>
    </row>
    <row r="930" spans="1:11" x14ac:dyDescent="0.3">
      <c r="A930" t="s">
        <v>18</v>
      </c>
      <c r="B930" t="s">
        <v>21</v>
      </c>
      <c r="C930" t="s">
        <v>63</v>
      </c>
      <c r="D930" t="s">
        <v>64</v>
      </c>
      <c r="E930" t="s">
        <v>333</v>
      </c>
      <c r="F930" t="s">
        <v>558</v>
      </c>
      <c r="G930" t="s">
        <v>565</v>
      </c>
      <c r="H930" s="194">
        <v>0</v>
      </c>
      <c r="I930" s="194">
        <v>0</v>
      </c>
      <c r="J930" s="194">
        <v>819912</v>
      </c>
      <c r="K930" s="194">
        <v>-819912</v>
      </c>
    </row>
    <row r="931" spans="1:11" x14ac:dyDescent="0.3">
      <c r="A931" t="s">
        <v>18</v>
      </c>
      <c r="B931" t="s">
        <v>21</v>
      </c>
      <c r="C931" t="s">
        <v>63</v>
      </c>
      <c r="D931" t="s">
        <v>64</v>
      </c>
      <c r="E931" t="s">
        <v>343</v>
      </c>
      <c r="F931" t="s">
        <v>558</v>
      </c>
      <c r="G931" t="s">
        <v>573</v>
      </c>
      <c r="H931" s="194">
        <v>0</v>
      </c>
      <c r="I931" s="194">
        <v>0</v>
      </c>
      <c r="J931" s="194">
        <v>518746</v>
      </c>
      <c r="K931" s="194">
        <v>-518746</v>
      </c>
    </row>
    <row r="932" spans="1:11" x14ac:dyDescent="0.3">
      <c r="A932" t="s">
        <v>18</v>
      </c>
      <c r="B932" t="s">
        <v>21</v>
      </c>
      <c r="C932" t="s">
        <v>63</v>
      </c>
      <c r="D932" t="s">
        <v>64</v>
      </c>
      <c r="E932" t="s">
        <v>326</v>
      </c>
      <c r="F932" t="s">
        <v>558</v>
      </c>
      <c r="G932" t="s">
        <v>327</v>
      </c>
      <c r="H932" s="194">
        <v>0</v>
      </c>
      <c r="I932" s="194">
        <v>0</v>
      </c>
      <c r="J932" s="194">
        <v>670763</v>
      </c>
      <c r="K932" s="194">
        <v>-670763</v>
      </c>
    </row>
    <row r="933" spans="1:11" x14ac:dyDescent="0.3">
      <c r="A933" t="s">
        <v>18</v>
      </c>
      <c r="B933" t="s">
        <v>21</v>
      </c>
      <c r="C933" t="s">
        <v>530</v>
      </c>
      <c r="D933" t="s">
        <v>65</v>
      </c>
      <c r="E933" t="s">
        <v>411</v>
      </c>
      <c r="F933" t="s">
        <v>558</v>
      </c>
      <c r="G933" t="s">
        <v>412</v>
      </c>
      <c r="H933" s="194">
        <v>0</v>
      </c>
      <c r="I933" s="194">
        <v>0</v>
      </c>
      <c r="J933" s="194">
        <v>40000</v>
      </c>
      <c r="K933" s="194">
        <v>-40000</v>
      </c>
    </row>
    <row r="934" spans="1:11" x14ac:dyDescent="0.3">
      <c r="A934" t="s">
        <v>18</v>
      </c>
      <c r="B934" t="s">
        <v>21</v>
      </c>
      <c r="C934" t="s">
        <v>530</v>
      </c>
      <c r="D934" t="s">
        <v>65</v>
      </c>
      <c r="E934" t="s">
        <v>401</v>
      </c>
      <c r="F934" t="s">
        <v>558</v>
      </c>
      <c r="G934" t="s">
        <v>402</v>
      </c>
      <c r="H934" s="194">
        <v>0</v>
      </c>
      <c r="I934" s="194">
        <v>0</v>
      </c>
      <c r="J934" s="194">
        <v>20000</v>
      </c>
      <c r="K934" s="194">
        <v>-20000</v>
      </c>
    </row>
    <row r="935" spans="1:11" x14ac:dyDescent="0.3">
      <c r="A935" t="s">
        <v>14</v>
      </c>
      <c r="B935" t="s">
        <v>12</v>
      </c>
      <c r="C935" t="s">
        <v>531</v>
      </c>
      <c r="D935" t="s">
        <v>69</v>
      </c>
      <c r="E935" t="s">
        <v>558</v>
      </c>
      <c r="F935" t="s">
        <v>558</v>
      </c>
      <c r="G935" t="s">
        <v>558</v>
      </c>
      <c r="H935" s="194">
        <v>0</v>
      </c>
      <c r="I935" s="194">
        <v>0</v>
      </c>
      <c r="J935" s="194">
        <v>539144.18000000005</v>
      </c>
      <c r="K935" s="194">
        <v>-539144.18000000005</v>
      </c>
    </row>
    <row r="936" spans="1:11" x14ac:dyDescent="0.3">
      <c r="A936" t="s">
        <v>16</v>
      </c>
      <c r="B936" t="s">
        <v>12</v>
      </c>
      <c r="C936" t="s">
        <v>532</v>
      </c>
      <c r="D936" t="s">
        <v>70</v>
      </c>
      <c r="E936" t="s">
        <v>558</v>
      </c>
      <c r="F936" t="s">
        <v>558</v>
      </c>
      <c r="G936" t="s">
        <v>558</v>
      </c>
      <c r="H936" s="194">
        <v>0</v>
      </c>
      <c r="I936" s="194">
        <v>0</v>
      </c>
      <c r="J936" s="194">
        <v>516421.18</v>
      </c>
      <c r="K936" s="194">
        <v>-516421.18</v>
      </c>
    </row>
    <row r="937" spans="1:11" x14ac:dyDescent="0.3">
      <c r="A937" t="s">
        <v>18</v>
      </c>
      <c r="B937" t="s">
        <v>12</v>
      </c>
      <c r="C937" t="s">
        <v>533</v>
      </c>
      <c r="D937" t="s">
        <v>71</v>
      </c>
      <c r="E937" t="s">
        <v>558</v>
      </c>
      <c r="F937" t="s">
        <v>558</v>
      </c>
      <c r="G937" t="s">
        <v>558</v>
      </c>
      <c r="H937" s="194">
        <v>0</v>
      </c>
      <c r="I937" s="194">
        <v>0</v>
      </c>
      <c r="J937" s="194">
        <v>516421.18</v>
      </c>
      <c r="K937" s="194">
        <v>-516421.18</v>
      </c>
    </row>
    <row r="938" spans="1:11" x14ac:dyDescent="0.3">
      <c r="A938" t="s">
        <v>20</v>
      </c>
      <c r="B938" t="s">
        <v>21</v>
      </c>
      <c r="C938" t="s">
        <v>534</v>
      </c>
      <c r="D938" t="s">
        <v>72</v>
      </c>
      <c r="E938" t="s">
        <v>265</v>
      </c>
      <c r="F938" t="s">
        <v>558</v>
      </c>
      <c r="G938" t="s">
        <v>266</v>
      </c>
      <c r="H938" s="194">
        <v>0</v>
      </c>
      <c r="I938" s="194">
        <v>0</v>
      </c>
      <c r="J938" s="194">
        <v>37163.18</v>
      </c>
      <c r="K938" s="194">
        <v>-37163.18</v>
      </c>
    </row>
    <row r="939" spans="1:11" x14ac:dyDescent="0.3">
      <c r="A939" t="s">
        <v>20</v>
      </c>
      <c r="B939" t="s">
        <v>21</v>
      </c>
      <c r="C939" t="s">
        <v>534</v>
      </c>
      <c r="D939" t="s">
        <v>72</v>
      </c>
      <c r="E939" t="s">
        <v>455</v>
      </c>
      <c r="F939" t="s">
        <v>558</v>
      </c>
      <c r="G939" t="s">
        <v>456</v>
      </c>
      <c r="H939" s="194">
        <v>0</v>
      </c>
      <c r="I939" s="194">
        <v>0</v>
      </c>
      <c r="J939" s="194">
        <v>479258</v>
      </c>
      <c r="K939" s="194">
        <v>-479258</v>
      </c>
    </row>
    <row r="940" spans="1:11" x14ac:dyDescent="0.3">
      <c r="A940" t="s">
        <v>16</v>
      </c>
      <c r="B940" t="s">
        <v>12</v>
      </c>
      <c r="C940" t="s">
        <v>535</v>
      </c>
      <c r="D940" t="s">
        <v>78</v>
      </c>
      <c r="E940" t="s">
        <v>558</v>
      </c>
      <c r="F940" t="s">
        <v>558</v>
      </c>
      <c r="G940" t="s">
        <v>558</v>
      </c>
      <c r="H940" s="194">
        <v>0</v>
      </c>
      <c r="I940" s="194">
        <v>0</v>
      </c>
      <c r="J940" s="194">
        <v>22723</v>
      </c>
      <c r="K940" s="194">
        <v>-22723</v>
      </c>
    </row>
    <row r="941" spans="1:11" x14ac:dyDescent="0.3">
      <c r="A941" t="s">
        <v>18</v>
      </c>
      <c r="B941" t="s">
        <v>12</v>
      </c>
      <c r="C941" t="s">
        <v>536</v>
      </c>
      <c r="D941" t="s">
        <v>250</v>
      </c>
      <c r="E941" t="s">
        <v>558</v>
      </c>
      <c r="F941" t="s">
        <v>558</v>
      </c>
      <c r="G941" t="s">
        <v>558</v>
      </c>
      <c r="H941" s="194">
        <v>0</v>
      </c>
      <c r="I941" s="194">
        <v>0</v>
      </c>
      <c r="J941" s="194">
        <v>22723</v>
      </c>
      <c r="K941" s="194">
        <v>-22723</v>
      </c>
    </row>
    <row r="942" spans="1:11" x14ac:dyDescent="0.3">
      <c r="A942" t="s">
        <v>20</v>
      </c>
      <c r="B942" t="s">
        <v>21</v>
      </c>
      <c r="C942" t="s">
        <v>537</v>
      </c>
      <c r="D942" t="s">
        <v>250</v>
      </c>
      <c r="E942" t="s">
        <v>385</v>
      </c>
      <c r="F942" t="s">
        <v>558</v>
      </c>
      <c r="G942" t="s">
        <v>386</v>
      </c>
      <c r="H942" s="194">
        <v>0</v>
      </c>
      <c r="I942" s="194">
        <v>0</v>
      </c>
      <c r="J942" s="194">
        <v>24</v>
      </c>
      <c r="K942" s="194">
        <v>-24</v>
      </c>
    </row>
    <row r="943" spans="1:11" x14ac:dyDescent="0.3">
      <c r="A943" t="s">
        <v>20</v>
      </c>
      <c r="B943" t="s">
        <v>21</v>
      </c>
      <c r="C943" t="s">
        <v>537</v>
      </c>
      <c r="D943" t="s">
        <v>250</v>
      </c>
      <c r="E943" t="s">
        <v>2</v>
      </c>
      <c r="F943" t="s">
        <v>558</v>
      </c>
      <c r="G943" t="s">
        <v>615</v>
      </c>
      <c r="H943" s="194">
        <v>0</v>
      </c>
      <c r="I943" s="194">
        <v>0</v>
      </c>
      <c r="J943" s="194">
        <v>22699</v>
      </c>
      <c r="K943" s="194">
        <v>-22699</v>
      </c>
    </row>
    <row r="944" spans="1:11" x14ac:dyDescent="0.3">
      <c r="A944" t="s">
        <v>11</v>
      </c>
      <c r="B944" t="s">
        <v>12</v>
      </c>
      <c r="C944" t="s">
        <v>73</v>
      </c>
      <c r="D944" t="s">
        <v>74</v>
      </c>
      <c r="E944" t="s">
        <v>558</v>
      </c>
      <c r="F944" t="s">
        <v>558</v>
      </c>
      <c r="G944" t="s">
        <v>558</v>
      </c>
      <c r="H944" s="194">
        <v>0</v>
      </c>
      <c r="I944" s="194">
        <v>10006588.220000001</v>
      </c>
      <c r="J944" s="194">
        <v>0</v>
      </c>
      <c r="K944" s="194">
        <v>10006588.220000001</v>
      </c>
    </row>
    <row r="945" spans="1:11" x14ac:dyDescent="0.3">
      <c r="A945" t="s">
        <v>14</v>
      </c>
      <c r="B945" t="s">
        <v>12</v>
      </c>
      <c r="C945" t="s">
        <v>75</v>
      </c>
      <c r="D945" t="s">
        <v>76</v>
      </c>
      <c r="E945" t="s">
        <v>558</v>
      </c>
      <c r="F945" t="s">
        <v>558</v>
      </c>
      <c r="G945" t="s">
        <v>558</v>
      </c>
      <c r="H945" s="194">
        <v>0</v>
      </c>
      <c r="I945" s="194">
        <v>9530670</v>
      </c>
      <c r="J945" s="194">
        <v>0</v>
      </c>
      <c r="K945" s="194">
        <v>9530670</v>
      </c>
    </row>
    <row r="946" spans="1:11" x14ac:dyDescent="0.3">
      <c r="A946" t="s">
        <v>16</v>
      </c>
      <c r="B946" t="s">
        <v>12</v>
      </c>
      <c r="C946" t="s">
        <v>77</v>
      </c>
      <c r="D946" t="s">
        <v>46</v>
      </c>
      <c r="E946" t="s">
        <v>558</v>
      </c>
      <c r="F946" t="s">
        <v>558</v>
      </c>
      <c r="G946" t="s">
        <v>558</v>
      </c>
      <c r="H946" s="194">
        <v>0</v>
      </c>
      <c r="I946" s="194">
        <v>5070000</v>
      </c>
      <c r="J946" s="194">
        <v>0</v>
      </c>
      <c r="K946" s="194">
        <v>5070000</v>
      </c>
    </row>
    <row r="947" spans="1:11" x14ac:dyDescent="0.3">
      <c r="A947" t="s">
        <v>18</v>
      </c>
      <c r="B947" t="s">
        <v>12</v>
      </c>
      <c r="C947" t="s">
        <v>538</v>
      </c>
      <c r="D947" t="s">
        <v>145</v>
      </c>
      <c r="E947" t="s">
        <v>558</v>
      </c>
      <c r="F947" t="s">
        <v>558</v>
      </c>
      <c r="G947" t="s">
        <v>558</v>
      </c>
      <c r="H947" s="194">
        <v>0</v>
      </c>
      <c r="I947" s="194">
        <v>5070000</v>
      </c>
      <c r="J947" s="194">
        <v>0</v>
      </c>
      <c r="K947" s="194">
        <v>5070000</v>
      </c>
    </row>
    <row r="948" spans="1:11" x14ac:dyDescent="0.3">
      <c r="A948" t="s">
        <v>20</v>
      </c>
      <c r="B948" t="s">
        <v>21</v>
      </c>
      <c r="C948" t="s">
        <v>539</v>
      </c>
      <c r="D948" t="s">
        <v>146</v>
      </c>
      <c r="E948" t="s">
        <v>427</v>
      </c>
      <c r="F948" t="s">
        <v>558</v>
      </c>
      <c r="G948" t="s">
        <v>428</v>
      </c>
      <c r="H948" s="194">
        <v>0</v>
      </c>
      <c r="I948" s="194">
        <v>5070000</v>
      </c>
      <c r="J948" s="194">
        <v>0</v>
      </c>
      <c r="K948" s="194">
        <v>5070000</v>
      </c>
    </row>
    <row r="949" spans="1:11" x14ac:dyDescent="0.3">
      <c r="A949" t="s">
        <v>16</v>
      </c>
      <c r="B949" t="s">
        <v>12</v>
      </c>
      <c r="C949" t="s">
        <v>540</v>
      </c>
      <c r="D949" t="s">
        <v>147</v>
      </c>
      <c r="E949" t="s">
        <v>558</v>
      </c>
      <c r="F949" t="s">
        <v>558</v>
      </c>
      <c r="G949" t="s">
        <v>558</v>
      </c>
      <c r="H949" s="194">
        <v>0</v>
      </c>
      <c r="I949" s="194">
        <v>3198970</v>
      </c>
      <c r="J949" s="194">
        <v>0</v>
      </c>
      <c r="K949" s="194">
        <v>3198970</v>
      </c>
    </row>
    <row r="950" spans="1:11" x14ac:dyDescent="0.3">
      <c r="A950" t="s">
        <v>18</v>
      </c>
      <c r="B950" t="s">
        <v>12</v>
      </c>
      <c r="C950" t="s">
        <v>121</v>
      </c>
      <c r="D950" t="s">
        <v>122</v>
      </c>
      <c r="E950" t="s">
        <v>558</v>
      </c>
      <c r="F950" t="s">
        <v>558</v>
      </c>
      <c r="G950" t="s">
        <v>558</v>
      </c>
      <c r="H950" s="194">
        <v>0</v>
      </c>
      <c r="I950" s="194">
        <v>862920</v>
      </c>
      <c r="J950" s="194">
        <v>0</v>
      </c>
      <c r="K950" s="194">
        <v>862920</v>
      </c>
    </row>
    <row r="951" spans="1:11" x14ac:dyDescent="0.3">
      <c r="A951" t="s">
        <v>20</v>
      </c>
      <c r="B951" t="s">
        <v>21</v>
      </c>
      <c r="C951" t="s">
        <v>541</v>
      </c>
      <c r="D951" t="s">
        <v>148</v>
      </c>
      <c r="E951" t="s">
        <v>291</v>
      </c>
      <c r="F951" t="s">
        <v>558</v>
      </c>
      <c r="G951" t="s">
        <v>614</v>
      </c>
      <c r="H951" s="194">
        <v>0</v>
      </c>
      <c r="I951" s="194">
        <v>862920</v>
      </c>
      <c r="J951" s="194">
        <v>0</v>
      </c>
      <c r="K951" s="194">
        <v>862920</v>
      </c>
    </row>
    <row r="952" spans="1:11" x14ac:dyDescent="0.3">
      <c r="A952" t="s">
        <v>18</v>
      </c>
      <c r="B952" t="s">
        <v>21</v>
      </c>
      <c r="C952" t="s">
        <v>123</v>
      </c>
      <c r="D952" t="s">
        <v>124</v>
      </c>
      <c r="E952" t="s">
        <v>622</v>
      </c>
      <c r="F952" t="s">
        <v>558</v>
      </c>
      <c r="G952" t="s">
        <v>623</v>
      </c>
      <c r="H952" s="194">
        <v>0</v>
      </c>
      <c r="I952" s="194">
        <v>200000</v>
      </c>
      <c r="J952" s="194">
        <v>0</v>
      </c>
      <c r="K952" s="194">
        <v>200000</v>
      </c>
    </row>
    <row r="953" spans="1:11" x14ac:dyDescent="0.3">
      <c r="A953" t="s">
        <v>18</v>
      </c>
      <c r="B953" t="s">
        <v>21</v>
      </c>
      <c r="C953" t="s">
        <v>123</v>
      </c>
      <c r="D953" t="s">
        <v>124</v>
      </c>
      <c r="E953" t="s">
        <v>378</v>
      </c>
      <c r="F953" t="s">
        <v>558</v>
      </c>
      <c r="G953" t="s">
        <v>638</v>
      </c>
      <c r="H953" s="194">
        <v>0</v>
      </c>
      <c r="I953" s="194">
        <v>2136050</v>
      </c>
      <c r="J953" s="194">
        <v>0</v>
      </c>
      <c r="K953" s="194">
        <v>2136050</v>
      </c>
    </row>
    <row r="954" spans="1:11" x14ac:dyDescent="0.3">
      <c r="A954" t="s">
        <v>16</v>
      </c>
      <c r="B954" t="s">
        <v>12</v>
      </c>
      <c r="C954" t="s">
        <v>125</v>
      </c>
      <c r="D954" t="s">
        <v>126</v>
      </c>
      <c r="E954" t="s">
        <v>558</v>
      </c>
      <c r="F954" t="s">
        <v>558</v>
      </c>
      <c r="G954" t="s">
        <v>558</v>
      </c>
      <c r="H954" s="194">
        <v>0</v>
      </c>
      <c r="I954" s="194">
        <v>1196500</v>
      </c>
      <c r="J954" s="194">
        <v>0</v>
      </c>
      <c r="K954" s="194">
        <v>1196500</v>
      </c>
    </row>
    <row r="955" spans="1:11" x14ac:dyDescent="0.3">
      <c r="A955" t="s">
        <v>18</v>
      </c>
      <c r="B955" t="s">
        <v>12</v>
      </c>
      <c r="C955" t="s">
        <v>542</v>
      </c>
      <c r="D955" t="s">
        <v>149</v>
      </c>
      <c r="E955" t="s">
        <v>558</v>
      </c>
      <c r="F955" t="s">
        <v>558</v>
      </c>
      <c r="G955" t="s">
        <v>558</v>
      </c>
      <c r="H955" s="194">
        <v>0</v>
      </c>
      <c r="I955" s="194">
        <v>773500</v>
      </c>
      <c r="J955" s="194">
        <v>0</v>
      </c>
      <c r="K955" s="194">
        <v>773500</v>
      </c>
    </row>
    <row r="956" spans="1:11" x14ac:dyDescent="0.3">
      <c r="A956" t="s">
        <v>20</v>
      </c>
      <c r="B956" t="s">
        <v>21</v>
      </c>
      <c r="C956" t="s">
        <v>543</v>
      </c>
      <c r="D956" t="s">
        <v>149</v>
      </c>
      <c r="E956" t="s">
        <v>263</v>
      </c>
      <c r="F956" t="s">
        <v>558</v>
      </c>
      <c r="G956" t="s">
        <v>264</v>
      </c>
      <c r="H956" s="194">
        <v>0</v>
      </c>
      <c r="I956" s="194">
        <v>773500</v>
      </c>
      <c r="J956" s="194">
        <v>0</v>
      </c>
      <c r="K956" s="194">
        <v>773500</v>
      </c>
    </row>
    <row r="957" spans="1:11" x14ac:dyDescent="0.3">
      <c r="A957" t="s">
        <v>18</v>
      </c>
      <c r="B957" t="s">
        <v>12</v>
      </c>
      <c r="C957" t="s">
        <v>544</v>
      </c>
      <c r="D957" t="s">
        <v>37</v>
      </c>
      <c r="E957" t="s">
        <v>558</v>
      </c>
      <c r="F957" t="s">
        <v>558</v>
      </c>
      <c r="G957" t="s">
        <v>558</v>
      </c>
      <c r="H957" s="194">
        <v>0</v>
      </c>
      <c r="I957" s="194">
        <v>423000</v>
      </c>
      <c r="J957" s="194">
        <v>0</v>
      </c>
      <c r="K957" s="194">
        <v>423000</v>
      </c>
    </row>
    <row r="958" spans="1:11" x14ac:dyDescent="0.3">
      <c r="A958" t="s">
        <v>20</v>
      </c>
      <c r="B958" t="s">
        <v>21</v>
      </c>
      <c r="C958" t="s">
        <v>545</v>
      </c>
      <c r="D958" t="s">
        <v>37</v>
      </c>
      <c r="E958" t="s">
        <v>263</v>
      </c>
      <c r="F958" t="s">
        <v>558</v>
      </c>
      <c r="G958" t="s">
        <v>264</v>
      </c>
      <c r="H958" s="194">
        <v>0</v>
      </c>
      <c r="I958" s="194">
        <v>423000</v>
      </c>
      <c r="J958" s="194">
        <v>0</v>
      </c>
      <c r="K958" s="194">
        <v>423000</v>
      </c>
    </row>
    <row r="959" spans="1:11" x14ac:dyDescent="0.3">
      <c r="A959" t="s">
        <v>16</v>
      </c>
      <c r="B959" t="s">
        <v>12</v>
      </c>
      <c r="C959" t="s">
        <v>608</v>
      </c>
      <c r="D959" t="s">
        <v>78</v>
      </c>
      <c r="E959" t="s">
        <v>558</v>
      </c>
      <c r="F959" t="s">
        <v>558</v>
      </c>
      <c r="G959" t="s">
        <v>558</v>
      </c>
      <c r="H959" s="194">
        <v>0</v>
      </c>
      <c r="I959" s="194">
        <v>65200</v>
      </c>
      <c r="J959" s="194">
        <v>0</v>
      </c>
      <c r="K959" s="194">
        <v>65200</v>
      </c>
    </row>
    <row r="960" spans="1:11" x14ac:dyDescent="0.3">
      <c r="A960" t="s">
        <v>18</v>
      </c>
      <c r="B960" t="s">
        <v>12</v>
      </c>
      <c r="C960" t="s">
        <v>609</v>
      </c>
      <c r="D960" t="s">
        <v>130</v>
      </c>
      <c r="E960" t="s">
        <v>558</v>
      </c>
      <c r="F960" t="s">
        <v>558</v>
      </c>
      <c r="G960" t="s">
        <v>558</v>
      </c>
      <c r="H960" s="194">
        <v>0</v>
      </c>
      <c r="I960" s="194">
        <v>65200</v>
      </c>
      <c r="J960" s="194">
        <v>0</v>
      </c>
      <c r="K960" s="194">
        <v>65200</v>
      </c>
    </row>
    <row r="961" spans="1:11" x14ac:dyDescent="0.3">
      <c r="A961" t="s">
        <v>20</v>
      </c>
      <c r="B961" t="s">
        <v>21</v>
      </c>
      <c r="C961" t="s">
        <v>129</v>
      </c>
      <c r="D961" t="s">
        <v>130</v>
      </c>
      <c r="E961" t="s">
        <v>281</v>
      </c>
      <c r="F961" t="s">
        <v>558</v>
      </c>
      <c r="G961" t="s">
        <v>282</v>
      </c>
      <c r="H961" s="194">
        <v>0</v>
      </c>
      <c r="I961" s="194">
        <v>65200</v>
      </c>
      <c r="J961" s="194">
        <v>0</v>
      </c>
      <c r="K961" s="194">
        <v>65200</v>
      </c>
    </row>
    <row r="962" spans="1:11" x14ac:dyDescent="0.3">
      <c r="A962" t="s">
        <v>14</v>
      </c>
      <c r="B962" t="s">
        <v>12</v>
      </c>
      <c r="C962" t="s">
        <v>546</v>
      </c>
      <c r="D962" t="s">
        <v>79</v>
      </c>
      <c r="E962" t="s">
        <v>558</v>
      </c>
      <c r="F962" t="s">
        <v>558</v>
      </c>
      <c r="G962" t="s">
        <v>558</v>
      </c>
      <c r="H962" s="194">
        <v>0</v>
      </c>
      <c r="I962" s="194">
        <v>475918.22</v>
      </c>
      <c r="J962" s="194">
        <v>0</v>
      </c>
      <c r="K962" s="194">
        <v>475918.22</v>
      </c>
    </row>
    <row r="963" spans="1:11" x14ac:dyDescent="0.3">
      <c r="A963" t="s">
        <v>16</v>
      </c>
      <c r="B963" t="s">
        <v>12</v>
      </c>
      <c r="C963" t="s">
        <v>80</v>
      </c>
      <c r="D963" t="s">
        <v>70</v>
      </c>
      <c r="E963" t="s">
        <v>558</v>
      </c>
      <c r="F963" t="s">
        <v>558</v>
      </c>
      <c r="G963" t="s">
        <v>558</v>
      </c>
      <c r="H963" s="194">
        <v>0</v>
      </c>
      <c r="I963" s="194">
        <v>213452.25</v>
      </c>
      <c r="J963" s="194">
        <v>0</v>
      </c>
      <c r="K963" s="194">
        <v>213452.25</v>
      </c>
    </row>
    <row r="964" spans="1:11" x14ac:dyDescent="0.3">
      <c r="A964" t="s">
        <v>18</v>
      </c>
      <c r="B964" t="s">
        <v>12</v>
      </c>
      <c r="C964" t="s">
        <v>547</v>
      </c>
      <c r="D964" t="s">
        <v>81</v>
      </c>
      <c r="E964" t="s">
        <v>558</v>
      </c>
      <c r="F964" t="s">
        <v>558</v>
      </c>
      <c r="G964" t="s">
        <v>558</v>
      </c>
      <c r="H964" s="194">
        <v>0</v>
      </c>
      <c r="I964" s="194">
        <v>213452.25</v>
      </c>
      <c r="J964" s="194">
        <v>0</v>
      </c>
      <c r="K964" s="194">
        <v>213452.25</v>
      </c>
    </row>
    <row r="965" spans="1:11" x14ac:dyDescent="0.3">
      <c r="A965" t="s">
        <v>20</v>
      </c>
      <c r="B965" t="s">
        <v>21</v>
      </c>
      <c r="C965" t="s">
        <v>548</v>
      </c>
      <c r="D965" t="s">
        <v>81</v>
      </c>
      <c r="E965" t="s">
        <v>265</v>
      </c>
      <c r="F965" t="s">
        <v>558</v>
      </c>
      <c r="G965" t="s">
        <v>266</v>
      </c>
      <c r="H965" s="194">
        <v>0</v>
      </c>
      <c r="I965" s="194">
        <v>213452.25</v>
      </c>
      <c r="J965" s="194">
        <v>0</v>
      </c>
      <c r="K965" s="194">
        <v>213452.25</v>
      </c>
    </row>
    <row r="966" spans="1:11" x14ac:dyDescent="0.3">
      <c r="A966" t="s">
        <v>16</v>
      </c>
      <c r="B966" t="s">
        <v>12</v>
      </c>
      <c r="C966" t="s">
        <v>549</v>
      </c>
      <c r="D966" t="s">
        <v>152</v>
      </c>
      <c r="E966" t="s">
        <v>558</v>
      </c>
      <c r="F966" t="s">
        <v>558</v>
      </c>
      <c r="G966" t="s">
        <v>558</v>
      </c>
      <c r="H966" s="194">
        <v>0</v>
      </c>
      <c r="I966" s="194">
        <v>262465.96999999997</v>
      </c>
      <c r="J966" s="194">
        <v>0</v>
      </c>
      <c r="K966" s="194">
        <v>262465.96999999997</v>
      </c>
    </row>
    <row r="967" spans="1:11" x14ac:dyDescent="0.3">
      <c r="A967" t="s">
        <v>18</v>
      </c>
      <c r="B967" t="s">
        <v>12</v>
      </c>
      <c r="C967" t="s">
        <v>550</v>
      </c>
      <c r="D967" t="s">
        <v>153</v>
      </c>
      <c r="E967" t="s">
        <v>558</v>
      </c>
      <c r="F967" t="s">
        <v>558</v>
      </c>
      <c r="G967" t="s">
        <v>558</v>
      </c>
      <c r="H967" s="194">
        <v>0</v>
      </c>
      <c r="I967" s="194">
        <v>262465.96999999997</v>
      </c>
      <c r="J967" s="194">
        <v>0</v>
      </c>
      <c r="K967" s="194">
        <v>262465.96999999997</v>
      </c>
    </row>
    <row r="968" spans="1:11" x14ac:dyDescent="0.3">
      <c r="A968" t="s">
        <v>20</v>
      </c>
      <c r="B968" t="s">
        <v>21</v>
      </c>
      <c r="C968" t="s">
        <v>551</v>
      </c>
      <c r="D968" t="s">
        <v>154</v>
      </c>
      <c r="E968" t="s">
        <v>265</v>
      </c>
      <c r="F968" t="s">
        <v>558</v>
      </c>
      <c r="G968" t="s">
        <v>266</v>
      </c>
      <c r="H968" s="194">
        <v>0</v>
      </c>
      <c r="I968" s="194">
        <v>262389.28999999998</v>
      </c>
      <c r="J968" s="194">
        <v>0</v>
      </c>
      <c r="K968" s="194">
        <v>262389.28999999998</v>
      </c>
    </row>
    <row r="969" spans="1:11" x14ac:dyDescent="0.3">
      <c r="A969" t="s">
        <v>20</v>
      </c>
      <c r="B969" t="s">
        <v>21</v>
      </c>
      <c r="C969" t="s">
        <v>551</v>
      </c>
      <c r="D969" t="s">
        <v>154</v>
      </c>
      <c r="E969" t="s">
        <v>455</v>
      </c>
      <c r="F969" t="s">
        <v>558</v>
      </c>
      <c r="G969" t="s">
        <v>456</v>
      </c>
      <c r="H969" s="194">
        <v>0</v>
      </c>
      <c r="I969" s="194">
        <v>76.680000000000007</v>
      </c>
      <c r="J969" s="194">
        <v>0</v>
      </c>
      <c r="K969" s="194">
        <v>76.680000000000007</v>
      </c>
    </row>
    <row r="970" spans="1:11" x14ac:dyDescent="0.3">
      <c r="A970" t="s">
        <v>11</v>
      </c>
      <c r="B970" t="s">
        <v>12</v>
      </c>
      <c r="C970" t="s">
        <v>639</v>
      </c>
      <c r="D970" t="s">
        <v>553</v>
      </c>
      <c r="E970" t="s">
        <v>558</v>
      </c>
      <c r="F970" t="s">
        <v>558</v>
      </c>
      <c r="G970" t="s">
        <v>558</v>
      </c>
      <c r="H970" s="194">
        <v>0</v>
      </c>
      <c r="I970" s="194">
        <v>0</v>
      </c>
      <c r="J970" s="194">
        <v>0</v>
      </c>
      <c r="K970" s="194">
        <v>0</v>
      </c>
    </row>
    <row r="971" spans="1:11" x14ac:dyDescent="0.3">
      <c r="A971" t="s">
        <v>14</v>
      </c>
      <c r="B971" t="s">
        <v>12</v>
      </c>
      <c r="C971" t="s">
        <v>552</v>
      </c>
      <c r="D971" t="s">
        <v>553</v>
      </c>
      <c r="E971" t="s">
        <v>558</v>
      </c>
      <c r="F971" t="s">
        <v>558</v>
      </c>
      <c r="G971" t="s">
        <v>558</v>
      </c>
      <c r="H971" s="194">
        <v>0</v>
      </c>
      <c r="I971" s="194">
        <v>0</v>
      </c>
      <c r="J971" s="194">
        <v>0</v>
      </c>
      <c r="K971" s="194">
        <v>0</v>
      </c>
    </row>
    <row r="972" spans="1:11" x14ac:dyDescent="0.3">
      <c r="A972" t="s">
        <v>16</v>
      </c>
      <c r="B972" t="s">
        <v>12</v>
      </c>
      <c r="C972" t="s">
        <v>554</v>
      </c>
      <c r="D972" t="s">
        <v>555</v>
      </c>
      <c r="E972" t="s">
        <v>558</v>
      </c>
      <c r="F972" t="s">
        <v>558</v>
      </c>
      <c r="G972" t="s">
        <v>558</v>
      </c>
      <c r="H972" s="194">
        <v>0</v>
      </c>
      <c r="I972" s="194">
        <v>0</v>
      </c>
      <c r="J972" s="194">
        <v>0</v>
      </c>
      <c r="K972" s="194">
        <v>0</v>
      </c>
    </row>
    <row r="973" spans="1:11" x14ac:dyDescent="0.3">
      <c r="A973" t="s">
        <v>18</v>
      </c>
      <c r="B973" t="s">
        <v>12</v>
      </c>
      <c r="C973" t="s">
        <v>556</v>
      </c>
      <c r="D973" t="s">
        <v>555</v>
      </c>
      <c r="E973" t="s">
        <v>558</v>
      </c>
      <c r="F973" t="s">
        <v>558</v>
      </c>
      <c r="G973" t="s">
        <v>558</v>
      </c>
      <c r="H973" s="194">
        <v>0</v>
      </c>
      <c r="I973" s="194">
        <v>0</v>
      </c>
      <c r="J973" s="194">
        <v>0</v>
      </c>
      <c r="K973" s="194">
        <v>0</v>
      </c>
    </row>
    <row r="974" spans="1:11" x14ac:dyDescent="0.3">
      <c r="A974" t="s">
        <v>20</v>
      </c>
      <c r="B974" t="s">
        <v>21</v>
      </c>
      <c r="C974" t="s">
        <v>557</v>
      </c>
      <c r="D974" t="s">
        <v>555</v>
      </c>
      <c r="E974" t="s">
        <v>278</v>
      </c>
      <c r="F974" t="s">
        <v>558</v>
      </c>
      <c r="G974" t="s">
        <v>566</v>
      </c>
      <c r="H974" s="194">
        <v>-416649</v>
      </c>
      <c r="I974" s="194">
        <v>0</v>
      </c>
      <c r="J974" s="194">
        <v>0</v>
      </c>
      <c r="K974" s="194">
        <v>-416649</v>
      </c>
    </row>
    <row r="975" spans="1:11" x14ac:dyDescent="0.3">
      <c r="A975" t="s">
        <v>20</v>
      </c>
      <c r="B975" t="s">
        <v>21</v>
      </c>
      <c r="C975" t="s">
        <v>557</v>
      </c>
      <c r="D975" t="s">
        <v>555</v>
      </c>
      <c r="E975" t="s">
        <v>349</v>
      </c>
      <c r="F975" t="s">
        <v>558</v>
      </c>
      <c r="G975" t="s">
        <v>574</v>
      </c>
      <c r="H975" s="194">
        <v>468000</v>
      </c>
      <c r="I975" s="194">
        <v>0</v>
      </c>
      <c r="J975" s="194">
        <v>0</v>
      </c>
      <c r="K975" s="194">
        <v>468000</v>
      </c>
    </row>
    <row r="976" spans="1:11" x14ac:dyDescent="0.3">
      <c r="A976" t="s">
        <v>20</v>
      </c>
      <c r="B976" t="s">
        <v>21</v>
      </c>
      <c r="C976" t="s">
        <v>557</v>
      </c>
      <c r="D976" t="s">
        <v>555</v>
      </c>
      <c r="E976" t="s">
        <v>348</v>
      </c>
      <c r="F976" t="s">
        <v>558</v>
      </c>
      <c r="G976" t="s">
        <v>575</v>
      </c>
      <c r="H976" s="194">
        <v>318000</v>
      </c>
      <c r="I976" s="194">
        <v>0</v>
      </c>
      <c r="J976" s="194">
        <v>0</v>
      </c>
      <c r="K976" s="194">
        <v>318000</v>
      </c>
    </row>
    <row r="977" spans="1:11" x14ac:dyDescent="0.3">
      <c r="A977" t="s">
        <v>20</v>
      </c>
      <c r="B977" t="s">
        <v>21</v>
      </c>
      <c r="C977" t="s">
        <v>557</v>
      </c>
      <c r="D977" t="s">
        <v>555</v>
      </c>
      <c r="E977" t="s">
        <v>284</v>
      </c>
      <c r="F977" t="s">
        <v>558</v>
      </c>
      <c r="G977" t="s">
        <v>576</v>
      </c>
      <c r="H977" s="194">
        <v>544000</v>
      </c>
      <c r="I977" s="194">
        <v>0</v>
      </c>
      <c r="J977" s="194">
        <v>0</v>
      </c>
      <c r="K977" s="194">
        <v>544000</v>
      </c>
    </row>
    <row r="978" spans="1:11" x14ac:dyDescent="0.3">
      <c r="A978" t="s">
        <v>20</v>
      </c>
      <c r="B978" t="s">
        <v>21</v>
      </c>
      <c r="C978" t="s">
        <v>557</v>
      </c>
      <c r="D978" t="s">
        <v>555</v>
      </c>
      <c r="E978" t="s">
        <v>345</v>
      </c>
      <c r="F978" t="s">
        <v>558</v>
      </c>
      <c r="G978" t="s">
        <v>577</v>
      </c>
      <c r="H978" s="194">
        <v>694000</v>
      </c>
      <c r="I978" s="194">
        <v>0</v>
      </c>
      <c r="J978" s="194">
        <v>0</v>
      </c>
      <c r="K978" s="194">
        <v>694000</v>
      </c>
    </row>
    <row r="979" spans="1:11" x14ac:dyDescent="0.3">
      <c r="A979" t="s">
        <v>20</v>
      </c>
      <c r="B979" t="s">
        <v>21</v>
      </c>
      <c r="C979" t="s">
        <v>557</v>
      </c>
      <c r="D979" t="s">
        <v>555</v>
      </c>
      <c r="E979" t="s">
        <v>290</v>
      </c>
      <c r="F979" t="s">
        <v>558</v>
      </c>
      <c r="G979" t="s">
        <v>591</v>
      </c>
      <c r="H979" s="194">
        <v>534000</v>
      </c>
      <c r="I979" s="194">
        <v>0</v>
      </c>
      <c r="J979" s="194">
        <v>0</v>
      </c>
      <c r="K979" s="194">
        <v>534000</v>
      </c>
    </row>
    <row r="980" spans="1:11" x14ac:dyDescent="0.3">
      <c r="A980" t="s">
        <v>20</v>
      </c>
      <c r="B980" t="s">
        <v>21</v>
      </c>
      <c r="C980" t="s">
        <v>557</v>
      </c>
      <c r="D980" t="s">
        <v>555</v>
      </c>
      <c r="E980" t="s">
        <v>403</v>
      </c>
      <c r="F980" t="s">
        <v>558</v>
      </c>
      <c r="G980" t="s">
        <v>404</v>
      </c>
      <c r="H980" s="194">
        <v>120000</v>
      </c>
      <c r="I980" s="194">
        <v>0</v>
      </c>
      <c r="J980" s="194">
        <v>0</v>
      </c>
      <c r="K980" s="194">
        <v>120000</v>
      </c>
    </row>
    <row r="981" spans="1:11" x14ac:dyDescent="0.3">
      <c r="A981" t="s">
        <v>20</v>
      </c>
      <c r="B981" t="s">
        <v>21</v>
      </c>
      <c r="C981" t="s">
        <v>557</v>
      </c>
      <c r="D981" t="s">
        <v>555</v>
      </c>
      <c r="E981" t="s">
        <v>389</v>
      </c>
      <c r="F981" t="s">
        <v>558</v>
      </c>
      <c r="G981" t="s">
        <v>390</v>
      </c>
      <c r="H981" s="194">
        <v>120000</v>
      </c>
      <c r="I981" s="194">
        <v>0</v>
      </c>
      <c r="J981" s="194">
        <v>0</v>
      </c>
      <c r="K981" s="194">
        <v>120000</v>
      </c>
    </row>
    <row r="982" spans="1:11" x14ac:dyDescent="0.3">
      <c r="A982" t="s">
        <v>20</v>
      </c>
      <c r="B982" t="s">
        <v>21</v>
      </c>
      <c r="C982" t="s">
        <v>557</v>
      </c>
      <c r="D982" t="s">
        <v>555</v>
      </c>
      <c r="E982" t="s">
        <v>381</v>
      </c>
      <c r="F982" t="s">
        <v>558</v>
      </c>
      <c r="G982" t="s">
        <v>382</v>
      </c>
      <c r="H982" s="194">
        <v>120000</v>
      </c>
      <c r="I982" s="194">
        <v>0</v>
      </c>
      <c r="J982" s="194">
        <v>0</v>
      </c>
      <c r="K982" s="194">
        <v>120000</v>
      </c>
    </row>
    <row r="983" spans="1:11" x14ac:dyDescent="0.3">
      <c r="A983" t="s">
        <v>20</v>
      </c>
      <c r="B983" t="s">
        <v>21</v>
      </c>
      <c r="C983" t="s">
        <v>557</v>
      </c>
      <c r="D983" t="s">
        <v>555</v>
      </c>
      <c r="E983" t="s">
        <v>399</v>
      </c>
      <c r="F983" t="s">
        <v>558</v>
      </c>
      <c r="G983" t="s">
        <v>400</v>
      </c>
      <c r="H983" s="194">
        <v>120000</v>
      </c>
      <c r="I983" s="194">
        <v>0</v>
      </c>
      <c r="J983" s="194">
        <v>0</v>
      </c>
      <c r="K983" s="194">
        <v>120000</v>
      </c>
    </row>
    <row r="984" spans="1:11" x14ac:dyDescent="0.3">
      <c r="A984" t="s">
        <v>20</v>
      </c>
      <c r="B984" t="s">
        <v>21</v>
      </c>
      <c r="C984" t="s">
        <v>557</v>
      </c>
      <c r="D984" t="s">
        <v>555</v>
      </c>
      <c r="E984" t="s">
        <v>271</v>
      </c>
      <c r="F984" t="s">
        <v>558</v>
      </c>
      <c r="G984" t="s">
        <v>559</v>
      </c>
      <c r="H984" s="194">
        <v>-1406000</v>
      </c>
      <c r="I984" s="194">
        <v>0</v>
      </c>
      <c r="J984" s="194">
        <v>0</v>
      </c>
      <c r="K984" s="194">
        <v>-1406000</v>
      </c>
    </row>
    <row r="985" spans="1:11" x14ac:dyDescent="0.3">
      <c r="A985" t="s">
        <v>20</v>
      </c>
      <c r="B985" t="s">
        <v>21</v>
      </c>
      <c r="C985" t="s">
        <v>557</v>
      </c>
      <c r="D985" t="s">
        <v>555</v>
      </c>
      <c r="E985" t="s">
        <v>346</v>
      </c>
      <c r="F985" t="s">
        <v>558</v>
      </c>
      <c r="G985" t="s">
        <v>579</v>
      </c>
      <c r="H985" s="194">
        <v>544000</v>
      </c>
      <c r="I985" s="194">
        <v>0</v>
      </c>
      <c r="J985" s="194">
        <v>0</v>
      </c>
      <c r="K985" s="194">
        <v>544000</v>
      </c>
    </row>
    <row r="986" spans="1:11" x14ac:dyDescent="0.3">
      <c r="A986" t="s">
        <v>20</v>
      </c>
      <c r="B986" t="s">
        <v>21</v>
      </c>
      <c r="C986" t="s">
        <v>557</v>
      </c>
      <c r="D986" t="s">
        <v>555</v>
      </c>
      <c r="E986" t="s">
        <v>347</v>
      </c>
      <c r="F986" t="s">
        <v>558</v>
      </c>
      <c r="G986" t="s">
        <v>580</v>
      </c>
      <c r="H986" s="194">
        <v>544000</v>
      </c>
      <c r="I986" s="194">
        <v>0</v>
      </c>
      <c r="J986" s="194">
        <v>0</v>
      </c>
      <c r="K986" s="194">
        <v>544000</v>
      </c>
    </row>
    <row r="987" spans="1:11" x14ac:dyDescent="0.3">
      <c r="A987" t="s">
        <v>20</v>
      </c>
      <c r="B987" t="s">
        <v>21</v>
      </c>
      <c r="C987" t="s">
        <v>557</v>
      </c>
      <c r="D987" t="s">
        <v>555</v>
      </c>
      <c r="E987" t="s">
        <v>272</v>
      </c>
      <c r="F987" t="s">
        <v>558</v>
      </c>
      <c r="G987" t="s">
        <v>560</v>
      </c>
      <c r="H987" s="194">
        <v>65583</v>
      </c>
      <c r="I987" s="194">
        <v>0</v>
      </c>
      <c r="J987" s="194">
        <v>0</v>
      </c>
      <c r="K987" s="194">
        <v>65583</v>
      </c>
    </row>
    <row r="988" spans="1:11" x14ac:dyDescent="0.3">
      <c r="A988" t="s">
        <v>20</v>
      </c>
      <c r="B988" t="s">
        <v>21</v>
      </c>
      <c r="C988" t="s">
        <v>557</v>
      </c>
      <c r="D988" t="s">
        <v>555</v>
      </c>
      <c r="E988" t="s">
        <v>325</v>
      </c>
      <c r="F988" t="s">
        <v>558</v>
      </c>
      <c r="G988" t="s">
        <v>567</v>
      </c>
      <c r="H988" s="194">
        <v>544000</v>
      </c>
      <c r="I988" s="194">
        <v>0</v>
      </c>
      <c r="J988" s="194">
        <v>0</v>
      </c>
      <c r="K988" s="194">
        <v>544000</v>
      </c>
    </row>
    <row r="989" spans="1:11" x14ac:dyDescent="0.3">
      <c r="A989" t="s">
        <v>20</v>
      </c>
      <c r="B989" t="s">
        <v>21</v>
      </c>
      <c r="C989" t="s">
        <v>557</v>
      </c>
      <c r="D989" t="s">
        <v>555</v>
      </c>
      <c r="E989" t="s">
        <v>328</v>
      </c>
      <c r="F989" t="s">
        <v>558</v>
      </c>
      <c r="G989" t="s">
        <v>568</v>
      </c>
      <c r="H989" s="194">
        <v>644000</v>
      </c>
      <c r="I989" s="194">
        <v>0</v>
      </c>
      <c r="J989" s="194">
        <v>0</v>
      </c>
      <c r="K989" s="194">
        <v>644000</v>
      </c>
    </row>
    <row r="990" spans="1:11" x14ac:dyDescent="0.3">
      <c r="A990" t="s">
        <v>20</v>
      </c>
      <c r="B990" t="s">
        <v>21</v>
      </c>
      <c r="C990" t="s">
        <v>557</v>
      </c>
      <c r="D990" t="s">
        <v>555</v>
      </c>
      <c r="E990" t="s">
        <v>317</v>
      </c>
      <c r="F990" t="s">
        <v>558</v>
      </c>
      <c r="G990" t="s">
        <v>318</v>
      </c>
      <c r="H990" s="194">
        <v>100031</v>
      </c>
      <c r="I990" s="194">
        <v>0</v>
      </c>
      <c r="J990" s="194">
        <v>0</v>
      </c>
      <c r="K990" s="194">
        <v>100031</v>
      </c>
    </row>
    <row r="991" spans="1:11" x14ac:dyDescent="0.3">
      <c r="A991" t="s">
        <v>20</v>
      </c>
      <c r="B991" t="s">
        <v>21</v>
      </c>
      <c r="C991" t="s">
        <v>557</v>
      </c>
      <c r="D991" t="s">
        <v>555</v>
      </c>
      <c r="E991" t="s">
        <v>285</v>
      </c>
      <c r="F991" t="s">
        <v>558</v>
      </c>
      <c r="G991" t="s">
        <v>286</v>
      </c>
      <c r="H991" s="194">
        <v>408000</v>
      </c>
      <c r="I991" s="194">
        <v>0</v>
      </c>
      <c r="J991" s="194">
        <v>0</v>
      </c>
      <c r="K991" s="194">
        <v>408000</v>
      </c>
    </row>
    <row r="992" spans="1:11" x14ac:dyDescent="0.3">
      <c r="A992" t="s">
        <v>20</v>
      </c>
      <c r="B992" t="s">
        <v>21</v>
      </c>
      <c r="C992" t="s">
        <v>557</v>
      </c>
      <c r="D992" t="s">
        <v>555</v>
      </c>
      <c r="E992" t="s">
        <v>329</v>
      </c>
      <c r="F992" t="s">
        <v>558</v>
      </c>
      <c r="G992" t="s">
        <v>569</v>
      </c>
      <c r="H992" s="194">
        <v>644000</v>
      </c>
      <c r="I992" s="194">
        <v>0</v>
      </c>
      <c r="J992" s="194">
        <v>0</v>
      </c>
      <c r="K992" s="194">
        <v>644000</v>
      </c>
    </row>
    <row r="993" spans="1:11" x14ac:dyDescent="0.3">
      <c r="A993" t="s">
        <v>20</v>
      </c>
      <c r="B993" t="s">
        <v>21</v>
      </c>
      <c r="C993" t="s">
        <v>557</v>
      </c>
      <c r="D993" t="s">
        <v>555</v>
      </c>
      <c r="E993" t="s">
        <v>330</v>
      </c>
      <c r="F993" t="s">
        <v>558</v>
      </c>
      <c r="G993" t="s">
        <v>571</v>
      </c>
      <c r="H993" s="194">
        <v>644000</v>
      </c>
      <c r="I993" s="194">
        <v>0</v>
      </c>
      <c r="J993" s="194">
        <v>0</v>
      </c>
      <c r="K993" s="194">
        <v>644000</v>
      </c>
    </row>
    <row r="994" spans="1:11" x14ac:dyDescent="0.3">
      <c r="A994" t="s">
        <v>20</v>
      </c>
      <c r="B994" t="s">
        <v>21</v>
      </c>
      <c r="C994" t="s">
        <v>557</v>
      </c>
      <c r="D994" t="s">
        <v>555</v>
      </c>
      <c r="E994" t="s">
        <v>279</v>
      </c>
      <c r="F994" t="s">
        <v>558</v>
      </c>
      <c r="G994" t="s">
        <v>280</v>
      </c>
      <c r="H994" s="194">
        <v>594000</v>
      </c>
      <c r="I994" s="194">
        <v>0</v>
      </c>
      <c r="J994" s="194">
        <v>0</v>
      </c>
      <c r="K994" s="194">
        <v>594000</v>
      </c>
    </row>
    <row r="995" spans="1:11" x14ac:dyDescent="0.3">
      <c r="A995" t="s">
        <v>20</v>
      </c>
      <c r="B995" t="s">
        <v>21</v>
      </c>
      <c r="C995" t="s">
        <v>557</v>
      </c>
      <c r="D995" t="s">
        <v>555</v>
      </c>
      <c r="E995" t="s">
        <v>331</v>
      </c>
      <c r="F995" t="s">
        <v>558</v>
      </c>
      <c r="G995" t="s">
        <v>332</v>
      </c>
      <c r="H995" s="194">
        <v>568000</v>
      </c>
      <c r="I995" s="194">
        <v>0</v>
      </c>
      <c r="J995" s="194">
        <v>0</v>
      </c>
      <c r="K995" s="194">
        <v>568000</v>
      </c>
    </row>
    <row r="996" spans="1:11" x14ac:dyDescent="0.3">
      <c r="A996" t="s">
        <v>20</v>
      </c>
      <c r="B996" t="s">
        <v>21</v>
      </c>
      <c r="C996" t="s">
        <v>557</v>
      </c>
      <c r="D996" t="s">
        <v>555</v>
      </c>
      <c r="E996" t="s">
        <v>319</v>
      </c>
      <c r="F996" t="s">
        <v>558</v>
      </c>
      <c r="G996" t="s">
        <v>561</v>
      </c>
      <c r="H996" s="194">
        <v>-256000</v>
      </c>
      <c r="I996" s="194">
        <v>0</v>
      </c>
      <c r="J996" s="194">
        <v>0</v>
      </c>
      <c r="K996" s="194">
        <v>-256000</v>
      </c>
    </row>
    <row r="997" spans="1:11" x14ac:dyDescent="0.3">
      <c r="A997" t="s">
        <v>20</v>
      </c>
      <c r="B997" t="s">
        <v>21</v>
      </c>
      <c r="C997" t="s">
        <v>557</v>
      </c>
      <c r="D997" t="s">
        <v>555</v>
      </c>
      <c r="E997" t="s">
        <v>344</v>
      </c>
      <c r="F997" t="s">
        <v>558</v>
      </c>
      <c r="G997" t="s">
        <v>585</v>
      </c>
      <c r="H997" s="194">
        <v>660000</v>
      </c>
      <c r="I997" s="194">
        <v>0</v>
      </c>
      <c r="J997" s="194">
        <v>0</v>
      </c>
      <c r="K997" s="194">
        <v>660000</v>
      </c>
    </row>
    <row r="998" spans="1:11" x14ac:dyDescent="0.3">
      <c r="A998" t="s">
        <v>20</v>
      </c>
      <c r="B998" t="s">
        <v>21</v>
      </c>
      <c r="C998" t="s">
        <v>557</v>
      </c>
      <c r="D998" t="s">
        <v>555</v>
      </c>
      <c r="E998" t="s">
        <v>310</v>
      </c>
      <c r="F998" t="s">
        <v>558</v>
      </c>
      <c r="G998" t="s">
        <v>617</v>
      </c>
      <c r="H998" s="194">
        <v>324000</v>
      </c>
      <c r="I998" s="194">
        <v>0</v>
      </c>
      <c r="J998" s="194">
        <v>0</v>
      </c>
      <c r="K998" s="194">
        <v>324000</v>
      </c>
    </row>
    <row r="999" spans="1:11" x14ac:dyDescent="0.3">
      <c r="A999" t="s">
        <v>20</v>
      </c>
      <c r="B999" t="s">
        <v>21</v>
      </c>
      <c r="C999" t="s">
        <v>557</v>
      </c>
      <c r="D999" t="s">
        <v>555</v>
      </c>
      <c r="E999" t="s">
        <v>321</v>
      </c>
      <c r="F999" t="s">
        <v>558</v>
      </c>
      <c r="G999" t="s">
        <v>322</v>
      </c>
      <c r="H999" s="194">
        <v>74708</v>
      </c>
      <c r="I999" s="194">
        <v>0</v>
      </c>
      <c r="J999" s="194">
        <v>0</v>
      </c>
      <c r="K999" s="194">
        <v>74708</v>
      </c>
    </row>
    <row r="1000" spans="1:11" x14ac:dyDescent="0.3">
      <c r="A1000" t="s">
        <v>20</v>
      </c>
      <c r="B1000" t="s">
        <v>21</v>
      </c>
      <c r="C1000" t="s">
        <v>557</v>
      </c>
      <c r="D1000" t="s">
        <v>555</v>
      </c>
      <c r="E1000" t="s">
        <v>395</v>
      </c>
      <c r="F1000" t="s">
        <v>558</v>
      </c>
      <c r="G1000" t="s">
        <v>396</v>
      </c>
      <c r="H1000" s="194">
        <v>120000</v>
      </c>
      <c r="I1000" s="194">
        <v>0</v>
      </c>
      <c r="J1000" s="194">
        <v>0</v>
      </c>
      <c r="K1000" s="194">
        <v>120000</v>
      </c>
    </row>
    <row r="1001" spans="1:11" x14ac:dyDescent="0.3">
      <c r="A1001" t="s">
        <v>20</v>
      </c>
      <c r="B1001" t="s">
        <v>21</v>
      </c>
      <c r="C1001" t="s">
        <v>557</v>
      </c>
      <c r="D1001" t="s">
        <v>555</v>
      </c>
      <c r="E1001" t="s">
        <v>383</v>
      </c>
      <c r="F1001" t="s">
        <v>558</v>
      </c>
      <c r="G1001" t="s">
        <v>384</v>
      </c>
      <c r="H1001" s="194">
        <v>120000</v>
      </c>
      <c r="I1001" s="194">
        <v>0</v>
      </c>
      <c r="J1001" s="194">
        <v>0</v>
      </c>
      <c r="K1001" s="194">
        <v>120000</v>
      </c>
    </row>
    <row r="1002" spans="1:11" x14ac:dyDescent="0.3">
      <c r="A1002" t="s">
        <v>20</v>
      </c>
      <c r="B1002" t="s">
        <v>21</v>
      </c>
      <c r="C1002" t="s">
        <v>557</v>
      </c>
      <c r="D1002" t="s">
        <v>555</v>
      </c>
      <c r="E1002" t="s">
        <v>281</v>
      </c>
      <c r="F1002" t="s">
        <v>558</v>
      </c>
      <c r="G1002" t="s">
        <v>282</v>
      </c>
      <c r="H1002" s="194">
        <v>644000</v>
      </c>
      <c r="I1002" s="194">
        <v>0</v>
      </c>
      <c r="J1002" s="194">
        <v>0</v>
      </c>
      <c r="K1002" s="194">
        <v>644000</v>
      </c>
    </row>
    <row r="1003" spans="1:11" x14ac:dyDescent="0.3">
      <c r="A1003" t="s">
        <v>20</v>
      </c>
      <c r="B1003" t="s">
        <v>21</v>
      </c>
      <c r="C1003" t="s">
        <v>557</v>
      </c>
      <c r="D1003" t="s">
        <v>555</v>
      </c>
      <c r="E1003" t="s">
        <v>311</v>
      </c>
      <c r="F1003" t="s">
        <v>558</v>
      </c>
      <c r="G1003" t="s">
        <v>578</v>
      </c>
      <c r="H1003" s="194">
        <v>694000</v>
      </c>
      <c r="I1003" s="194">
        <v>0</v>
      </c>
      <c r="J1003" s="194">
        <v>0</v>
      </c>
      <c r="K1003" s="194">
        <v>694000</v>
      </c>
    </row>
    <row r="1004" spans="1:11" x14ac:dyDescent="0.3">
      <c r="A1004" t="s">
        <v>20</v>
      </c>
      <c r="B1004" t="s">
        <v>21</v>
      </c>
      <c r="C1004" t="s">
        <v>557</v>
      </c>
      <c r="D1004" t="s">
        <v>555</v>
      </c>
      <c r="E1004" t="s">
        <v>335</v>
      </c>
      <c r="F1004" t="s">
        <v>558</v>
      </c>
      <c r="G1004" t="s">
        <v>336</v>
      </c>
      <c r="H1004" s="194">
        <v>644000</v>
      </c>
      <c r="I1004" s="194">
        <v>0</v>
      </c>
      <c r="J1004" s="194">
        <v>0</v>
      </c>
      <c r="K1004" s="194">
        <v>644000</v>
      </c>
    </row>
    <row r="1005" spans="1:11" x14ac:dyDescent="0.3">
      <c r="A1005" t="s">
        <v>20</v>
      </c>
      <c r="B1005" t="s">
        <v>21</v>
      </c>
      <c r="C1005" t="s">
        <v>557</v>
      </c>
      <c r="D1005" t="s">
        <v>555</v>
      </c>
      <c r="E1005" t="s">
        <v>350</v>
      </c>
      <c r="F1005" t="s">
        <v>558</v>
      </c>
      <c r="G1005" t="s">
        <v>351</v>
      </c>
      <c r="H1005" s="194">
        <v>494000</v>
      </c>
      <c r="I1005" s="194">
        <v>0</v>
      </c>
      <c r="J1005" s="194">
        <v>0</v>
      </c>
      <c r="K1005" s="194">
        <v>494000</v>
      </c>
    </row>
    <row r="1006" spans="1:11" x14ac:dyDescent="0.3">
      <c r="A1006" t="s">
        <v>20</v>
      </c>
      <c r="B1006" t="s">
        <v>21</v>
      </c>
      <c r="C1006" t="s">
        <v>557</v>
      </c>
      <c r="D1006" t="s">
        <v>555</v>
      </c>
      <c r="E1006" t="s">
        <v>391</v>
      </c>
      <c r="F1006" t="s">
        <v>558</v>
      </c>
      <c r="G1006" t="s">
        <v>392</v>
      </c>
      <c r="H1006" s="194">
        <v>160000</v>
      </c>
      <c r="I1006" s="194">
        <v>0</v>
      </c>
      <c r="J1006" s="194">
        <v>0</v>
      </c>
      <c r="K1006" s="194">
        <v>160000</v>
      </c>
    </row>
    <row r="1007" spans="1:11" x14ac:dyDescent="0.3">
      <c r="A1007" t="s">
        <v>20</v>
      </c>
      <c r="B1007" t="s">
        <v>21</v>
      </c>
      <c r="C1007" t="s">
        <v>557</v>
      </c>
      <c r="D1007" t="s">
        <v>555</v>
      </c>
      <c r="E1007" t="s">
        <v>337</v>
      </c>
      <c r="F1007" t="s">
        <v>558</v>
      </c>
      <c r="G1007" t="s">
        <v>581</v>
      </c>
      <c r="H1007" s="194">
        <v>644000</v>
      </c>
      <c r="I1007" s="194">
        <v>0</v>
      </c>
      <c r="J1007" s="194">
        <v>0</v>
      </c>
      <c r="K1007" s="194">
        <v>644000</v>
      </c>
    </row>
    <row r="1008" spans="1:11" x14ac:dyDescent="0.3">
      <c r="A1008" t="s">
        <v>20</v>
      </c>
      <c r="B1008" t="s">
        <v>21</v>
      </c>
      <c r="C1008" t="s">
        <v>557</v>
      </c>
      <c r="D1008" t="s">
        <v>555</v>
      </c>
      <c r="E1008" t="s">
        <v>323</v>
      </c>
      <c r="F1008" t="s">
        <v>558</v>
      </c>
      <c r="G1008" t="s">
        <v>324</v>
      </c>
      <c r="H1008" s="194">
        <v>-197217</v>
      </c>
      <c r="I1008" s="194">
        <v>0</v>
      </c>
      <c r="J1008" s="194">
        <v>0</v>
      </c>
      <c r="K1008" s="194">
        <v>-197217</v>
      </c>
    </row>
    <row r="1009" spans="1:11" x14ac:dyDescent="0.3">
      <c r="A1009" t="s">
        <v>20</v>
      </c>
      <c r="B1009" t="s">
        <v>21</v>
      </c>
      <c r="C1009" t="s">
        <v>557</v>
      </c>
      <c r="D1009" t="s">
        <v>555</v>
      </c>
      <c r="E1009" t="s">
        <v>273</v>
      </c>
      <c r="F1009" t="s">
        <v>558</v>
      </c>
      <c r="G1009" t="s">
        <v>274</v>
      </c>
      <c r="H1009" s="194">
        <v>-1356000</v>
      </c>
      <c r="I1009" s="194">
        <v>0</v>
      </c>
      <c r="J1009" s="194">
        <v>0</v>
      </c>
      <c r="K1009" s="194">
        <v>-1356000</v>
      </c>
    </row>
    <row r="1010" spans="1:11" x14ac:dyDescent="0.3">
      <c r="A1010" t="s">
        <v>20</v>
      </c>
      <c r="B1010" t="s">
        <v>21</v>
      </c>
      <c r="C1010" t="s">
        <v>557</v>
      </c>
      <c r="D1010" t="s">
        <v>555</v>
      </c>
      <c r="E1010" t="s">
        <v>287</v>
      </c>
      <c r="F1010" t="s">
        <v>558</v>
      </c>
      <c r="G1010" t="s">
        <v>587</v>
      </c>
      <c r="H1010" s="194">
        <v>618000</v>
      </c>
      <c r="I1010" s="194">
        <v>0</v>
      </c>
      <c r="J1010" s="194">
        <v>0</v>
      </c>
      <c r="K1010" s="194">
        <v>618000</v>
      </c>
    </row>
    <row r="1011" spans="1:11" x14ac:dyDescent="0.3">
      <c r="A1011" t="s">
        <v>20</v>
      </c>
      <c r="B1011" t="s">
        <v>21</v>
      </c>
      <c r="C1011" t="s">
        <v>557</v>
      </c>
      <c r="D1011" t="s">
        <v>555</v>
      </c>
      <c r="E1011" t="s">
        <v>359</v>
      </c>
      <c r="F1011" t="s">
        <v>558</v>
      </c>
      <c r="G1011" t="s">
        <v>360</v>
      </c>
      <c r="H1011" s="194">
        <v>160000</v>
      </c>
      <c r="I1011" s="194">
        <v>0</v>
      </c>
      <c r="J1011" s="194">
        <v>0</v>
      </c>
      <c r="K1011" s="194">
        <v>160000</v>
      </c>
    </row>
    <row r="1012" spans="1:11" x14ac:dyDescent="0.3">
      <c r="A1012" t="s">
        <v>20</v>
      </c>
      <c r="B1012" t="s">
        <v>21</v>
      </c>
      <c r="C1012" t="s">
        <v>557</v>
      </c>
      <c r="D1012" t="s">
        <v>555</v>
      </c>
      <c r="E1012" t="s">
        <v>288</v>
      </c>
      <c r="F1012" t="s">
        <v>558</v>
      </c>
      <c r="G1012" t="s">
        <v>595</v>
      </c>
      <c r="H1012" s="194">
        <v>660000</v>
      </c>
      <c r="I1012" s="194">
        <v>0</v>
      </c>
      <c r="J1012" s="194">
        <v>0</v>
      </c>
      <c r="K1012" s="194">
        <v>660000</v>
      </c>
    </row>
    <row r="1013" spans="1:11" x14ac:dyDescent="0.3">
      <c r="A1013" t="s">
        <v>20</v>
      </c>
      <c r="B1013" t="s">
        <v>21</v>
      </c>
      <c r="C1013" t="s">
        <v>557</v>
      </c>
      <c r="D1013" t="s">
        <v>555</v>
      </c>
      <c r="E1013" t="s">
        <v>320</v>
      </c>
      <c r="F1013" t="s">
        <v>558</v>
      </c>
      <c r="G1013" t="s">
        <v>562</v>
      </c>
      <c r="H1013" s="194">
        <v>264000</v>
      </c>
      <c r="I1013" s="194">
        <v>0</v>
      </c>
      <c r="J1013" s="194">
        <v>0</v>
      </c>
      <c r="K1013" s="194">
        <v>264000</v>
      </c>
    </row>
    <row r="1014" spans="1:11" x14ac:dyDescent="0.3">
      <c r="A1014" t="s">
        <v>20</v>
      </c>
      <c r="B1014" t="s">
        <v>21</v>
      </c>
      <c r="C1014" t="s">
        <v>557</v>
      </c>
      <c r="D1014" t="s">
        <v>555</v>
      </c>
      <c r="E1014" t="s">
        <v>357</v>
      </c>
      <c r="F1014" t="s">
        <v>558</v>
      </c>
      <c r="G1014" t="s">
        <v>358</v>
      </c>
      <c r="H1014" s="194">
        <v>240000</v>
      </c>
      <c r="I1014" s="194">
        <v>0</v>
      </c>
      <c r="J1014" s="194">
        <v>0</v>
      </c>
      <c r="K1014" s="194">
        <v>240000</v>
      </c>
    </row>
    <row r="1015" spans="1:11" x14ac:dyDescent="0.3">
      <c r="A1015" t="s">
        <v>20</v>
      </c>
      <c r="B1015" t="s">
        <v>21</v>
      </c>
      <c r="C1015" t="s">
        <v>557</v>
      </c>
      <c r="D1015" t="s">
        <v>555</v>
      </c>
      <c r="E1015" t="s">
        <v>352</v>
      </c>
      <c r="F1015" t="s">
        <v>558</v>
      </c>
      <c r="G1015" t="s">
        <v>589</v>
      </c>
      <c r="H1015" s="194">
        <v>534000</v>
      </c>
      <c r="I1015" s="194">
        <v>0</v>
      </c>
      <c r="J1015" s="194">
        <v>0</v>
      </c>
      <c r="K1015" s="194">
        <v>534000</v>
      </c>
    </row>
    <row r="1016" spans="1:11" x14ac:dyDescent="0.3">
      <c r="A1016" t="s">
        <v>20</v>
      </c>
      <c r="B1016" t="s">
        <v>21</v>
      </c>
      <c r="C1016" t="s">
        <v>557</v>
      </c>
      <c r="D1016" t="s">
        <v>555</v>
      </c>
      <c r="E1016" t="s">
        <v>289</v>
      </c>
      <c r="F1016" t="s">
        <v>558</v>
      </c>
      <c r="G1016" t="s">
        <v>590</v>
      </c>
      <c r="H1016" s="194">
        <v>450000</v>
      </c>
      <c r="I1016" s="194">
        <v>0</v>
      </c>
      <c r="J1016" s="194">
        <v>0</v>
      </c>
      <c r="K1016" s="194">
        <v>450000</v>
      </c>
    </row>
    <row r="1017" spans="1:11" x14ac:dyDescent="0.3">
      <c r="A1017" t="s">
        <v>20</v>
      </c>
      <c r="B1017" t="s">
        <v>21</v>
      </c>
      <c r="C1017" t="s">
        <v>557</v>
      </c>
      <c r="D1017" t="s">
        <v>555</v>
      </c>
      <c r="E1017" t="s">
        <v>356</v>
      </c>
      <c r="F1017" t="s">
        <v>558</v>
      </c>
      <c r="G1017" t="s">
        <v>592</v>
      </c>
      <c r="H1017" s="194">
        <v>618000</v>
      </c>
      <c r="I1017" s="194">
        <v>0</v>
      </c>
      <c r="J1017" s="194">
        <v>0</v>
      </c>
      <c r="K1017" s="194">
        <v>618000</v>
      </c>
    </row>
    <row r="1018" spans="1:11" x14ac:dyDescent="0.3">
      <c r="A1018" t="s">
        <v>20</v>
      </c>
      <c r="B1018" t="s">
        <v>21</v>
      </c>
      <c r="C1018" t="s">
        <v>557</v>
      </c>
      <c r="D1018" t="s">
        <v>555</v>
      </c>
      <c r="E1018" t="s">
        <v>364</v>
      </c>
      <c r="F1018" t="s">
        <v>558</v>
      </c>
      <c r="G1018" t="s">
        <v>365</v>
      </c>
      <c r="H1018" s="194">
        <v>160000</v>
      </c>
      <c r="I1018" s="194">
        <v>0</v>
      </c>
      <c r="J1018" s="194">
        <v>0</v>
      </c>
      <c r="K1018" s="194">
        <v>160000</v>
      </c>
    </row>
    <row r="1019" spans="1:11" x14ac:dyDescent="0.3">
      <c r="A1019" t="s">
        <v>20</v>
      </c>
      <c r="B1019" t="s">
        <v>21</v>
      </c>
      <c r="C1019" t="s">
        <v>557</v>
      </c>
      <c r="D1019" t="s">
        <v>555</v>
      </c>
      <c r="E1019" t="s">
        <v>308</v>
      </c>
      <c r="F1019" t="s">
        <v>558</v>
      </c>
      <c r="G1019" t="s">
        <v>618</v>
      </c>
      <c r="H1019" s="194">
        <v>324000</v>
      </c>
      <c r="I1019" s="194">
        <v>0</v>
      </c>
      <c r="J1019" s="194">
        <v>0</v>
      </c>
      <c r="K1019" s="194">
        <v>324000</v>
      </c>
    </row>
    <row r="1020" spans="1:11" x14ac:dyDescent="0.3">
      <c r="A1020" t="s">
        <v>20</v>
      </c>
      <c r="B1020" t="s">
        <v>21</v>
      </c>
      <c r="C1020" t="s">
        <v>557</v>
      </c>
      <c r="D1020" t="s">
        <v>555</v>
      </c>
      <c r="E1020" t="s">
        <v>397</v>
      </c>
      <c r="F1020" t="s">
        <v>558</v>
      </c>
      <c r="G1020" t="s">
        <v>398</v>
      </c>
      <c r="H1020" s="194">
        <v>120000</v>
      </c>
      <c r="I1020" s="194">
        <v>0</v>
      </c>
      <c r="J1020" s="194">
        <v>0</v>
      </c>
      <c r="K1020" s="194">
        <v>120000</v>
      </c>
    </row>
    <row r="1021" spans="1:11" x14ac:dyDescent="0.3">
      <c r="A1021" t="s">
        <v>20</v>
      </c>
      <c r="B1021" t="s">
        <v>21</v>
      </c>
      <c r="C1021" t="s">
        <v>557</v>
      </c>
      <c r="D1021" t="s">
        <v>555</v>
      </c>
      <c r="E1021" t="s">
        <v>338</v>
      </c>
      <c r="F1021" t="s">
        <v>558</v>
      </c>
      <c r="G1021" t="s">
        <v>582</v>
      </c>
      <c r="H1021" s="194">
        <v>276000</v>
      </c>
      <c r="I1021" s="194">
        <v>0</v>
      </c>
      <c r="J1021" s="194">
        <v>0</v>
      </c>
      <c r="K1021" s="194">
        <v>276000</v>
      </c>
    </row>
    <row r="1022" spans="1:11" x14ac:dyDescent="0.3">
      <c r="A1022" t="s">
        <v>20</v>
      </c>
      <c r="B1022" t="s">
        <v>21</v>
      </c>
      <c r="C1022" t="s">
        <v>557</v>
      </c>
      <c r="D1022" t="s">
        <v>555</v>
      </c>
      <c r="E1022" t="s">
        <v>393</v>
      </c>
      <c r="F1022" t="s">
        <v>558</v>
      </c>
      <c r="G1022" t="s">
        <v>394</v>
      </c>
      <c r="H1022" s="194">
        <v>120000</v>
      </c>
      <c r="I1022" s="194">
        <v>0</v>
      </c>
      <c r="J1022" s="194">
        <v>0</v>
      </c>
      <c r="K1022" s="194">
        <v>120000</v>
      </c>
    </row>
    <row r="1023" spans="1:11" x14ac:dyDescent="0.3">
      <c r="A1023" t="s">
        <v>20</v>
      </c>
      <c r="B1023" t="s">
        <v>21</v>
      </c>
      <c r="C1023" t="s">
        <v>557</v>
      </c>
      <c r="D1023" t="s">
        <v>555</v>
      </c>
      <c r="E1023" t="s">
        <v>355</v>
      </c>
      <c r="F1023" t="s">
        <v>558</v>
      </c>
      <c r="G1023" t="s">
        <v>593</v>
      </c>
      <c r="H1023" s="194">
        <v>408000</v>
      </c>
      <c r="I1023" s="194">
        <v>0</v>
      </c>
      <c r="J1023" s="194">
        <v>0</v>
      </c>
      <c r="K1023" s="194">
        <v>408000</v>
      </c>
    </row>
    <row r="1024" spans="1:11" x14ac:dyDescent="0.3">
      <c r="A1024" t="s">
        <v>20</v>
      </c>
      <c r="B1024" t="s">
        <v>21</v>
      </c>
      <c r="C1024" t="s">
        <v>557</v>
      </c>
      <c r="D1024" t="s">
        <v>555</v>
      </c>
      <c r="E1024" t="s">
        <v>283</v>
      </c>
      <c r="F1024" t="s">
        <v>558</v>
      </c>
      <c r="G1024" t="s">
        <v>613</v>
      </c>
      <c r="H1024" s="194">
        <v>568000</v>
      </c>
      <c r="I1024" s="194">
        <v>0</v>
      </c>
      <c r="J1024" s="194">
        <v>0</v>
      </c>
      <c r="K1024" s="194">
        <v>568000</v>
      </c>
    </row>
    <row r="1025" spans="1:11" x14ac:dyDescent="0.3">
      <c r="A1025" t="s">
        <v>20</v>
      </c>
      <c r="B1025" t="s">
        <v>21</v>
      </c>
      <c r="C1025" t="s">
        <v>557</v>
      </c>
      <c r="D1025" t="s">
        <v>555</v>
      </c>
      <c r="E1025" t="s">
        <v>401</v>
      </c>
      <c r="F1025" t="s">
        <v>558</v>
      </c>
      <c r="G1025" t="s">
        <v>402</v>
      </c>
      <c r="H1025" s="194">
        <v>120000</v>
      </c>
      <c r="I1025" s="194">
        <v>0</v>
      </c>
      <c r="J1025" s="194">
        <v>0</v>
      </c>
      <c r="K1025" s="194">
        <v>120000</v>
      </c>
    </row>
    <row r="1026" spans="1:11" x14ac:dyDescent="0.3">
      <c r="A1026" t="s">
        <v>20</v>
      </c>
      <c r="B1026" t="s">
        <v>21</v>
      </c>
      <c r="C1026" t="s">
        <v>557</v>
      </c>
      <c r="D1026" t="s">
        <v>555</v>
      </c>
      <c r="E1026" t="s">
        <v>354</v>
      </c>
      <c r="F1026" t="s">
        <v>558</v>
      </c>
      <c r="G1026" t="s">
        <v>594</v>
      </c>
      <c r="H1026" s="194">
        <v>618000</v>
      </c>
      <c r="I1026" s="194">
        <v>0</v>
      </c>
      <c r="J1026" s="194">
        <v>0</v>
      </c>
      <c r="K1026" s="194">
        <v>618000</v>
      </c>
    </row>
    <row r="1027" spans="1:11" x14ac:dyDescent="0.3">
      <c r="A1027" t="s">
        <v>20</v>
      </c>
      <c r="B1027" t="s">
        <v>21</v>
      </c>
      <c r="C1027" t="s">
        <v>557</v>
      </c>
      <c r="D1027" t="s">
        <v>555</v>
      </c>
      <c r="E1027" t="s">
        <v>309</v>
      </c>
      <c r="F1027" t="s">
        <v>558</v>
      </c>
      <c r="G1027" t="s">
        <v>619</v>
      </c>
      <c r="H1027" s="194">
        <v>660000</v>
      </c>
      <c r="I1027" s="194">
        <v>0</v>
      </c>
      <c r="J1027" s="194">
        <v>0</v>
      </c>
      <c r="K1027" s="194">
        <v>660000</v>
      </c>
    </row>
    <row r="1028" spans="1:11" x14ac:dyDescent="0.3">
      <c r="A1028" t="s">
        <v>20</v>
      </c>
      <c r="B1028" t="s">
        <v>21</v>
      </c>
      <c r="C1028" t="s">
        <v>557</v>
      </c>
      <c r="D1028" t="s">
        <v>555</v>
      </c>
      <c r="E1028" t="s">
        <v>379</v>
      </c>
      <c r="F1028" t="s">
        <v>558</v>
      </c>
      <c r="G1028" t="s">
        <v>380</v>
      </c>
      <c r="H1028" s="194">
        <v>120000</v>
      </c>
      <c r="I1028" s="194">
        <v>0</v>
      </c>
      <c r="J1028" s="194">
        <v>0</v>
      </c>
      <c r="K1028" s="194">
        <v>120000</v>
      </c>
    </row>
    <row r="1029" spans="1:11" x14ac:dyDescent="0.3">
      <c r="A1029" t="s">
        <v>20</v>
      </c>
      <c r="B1029" t="s">
        <v>21</v>
      </c>
      <c r="C1029" t="s">
        <v>557</v>
      </c>
      <c r="D1029" t="s">
        <v>555</v>
      </c>
      <c r="E1029" t="s">
        <v>368</v>
      </c>
      <c r="F1029" t="s">
        <v>558</v>
      </c>
      <c r="G1029" t="s">
        <v>369</v>
      </c>
      <c r="H1029" s="194">
        <v>160000</v>
      </c>
      <c r="I1029" s="194">
        <v>0</v>
      </c>
      <c r="J1029" s="194">
        <v>0</v>
      </c>
      <c r="K1029" s="194">
        <v>160000</v>
      </c>
    </row>
    <row r="1030" spans="1:11" x14ac:dyDescent="0.3">
      <c r="A1030" t="s">
        <v>20</v>
      </c>
      <c r="B1030" t="s">
        <v>21</v>
      </c>
      <c r="C1030" t="s">
        <v>557</v>
      </c>
      <c r="D1030" t="s">
        <v>555</v>
      </c>
      <c r="E1030" t="s">
        <v>339</v>
      </c>
      <c r="F1030" t="s">
        <v>558</v>
      </c>
      <c r="G1030" t="s">
        <v>583</v>
      </c>
      <c r="H1030" s="194">
        <v>644000</v>
      </c>
      <c r="I1030" s="194">
        <v>0</v>
      </c>
      <c r="J1030" s="194">
        <v>0</v>
      </c>
      <c r="K1030" s="194">
        <v>644000</v>
      </c>
    </row>
    <row r="1031" spans="1:11" x14ac:dyDescent="0.3">
      <c r="A1031" t="s">
        <v>20</v>
      </c>
      <c r="B1031" t="s">
        <v>21</v>
      </c>
      <c r="C1031" t="s">
        <v>557</v>
      </c>
      <c r="D1031" t="s">
        <v>555</v>
      </c>
      <c r="E1031" t="s">
        <v>366</v>
      </c>
      <c r="F1031" t="s">
        <v>558</v>
      </c>
      <c r="G1031" t="s">
        <v>367</v>
      </c>
      <c r="H1031" s="194">
        <v>160000</v>
      </c>
      <c r="I1031" s="194">
        <v>0</v>
      </c>
      <c r="J1031" s="194">
        <v>0</v>
      </c>
      <c r="K1031" s="194">
        <v>160000</v>
      </c>
    </row>
    <row r="1032" spans="1:11" x14ac:dyDescent="0.3">
      <c r="A1032" t="s">
        <v>20</v>
      </c>
      <c r="B1032" t="s">
        <v>21</v>
      </c>
      <c r="C1032" t="s">
        <v>557</v>
      </c>
      <c r="D1032" t="s">
        <v>555</v>
      </c>
      <c r="E1032" t="s">
        <v>370</v>
      </c>
      <c r="F1032" t="s">
        <v>558</v>
      </c>
      <c r="G1032" t="s">
        <v>371</v>
      </c>
      <c r="H1032" s="194">
        <v>160000</v>
      </c>
      <c r="I1032" s="194">
        <v>0</v>
      </c>
      <c r="J1032" s="194">
        <v>0</v>
      </c>
      <c r="K1032" s="194">
        <v>160000</v>
      </c>
    </row>
    <row r="1033" spans="1:11" x14ac:dyDescent="0.3">
      <c r="A1033" t="s">
        <v>20</v>
      </c>
      <c r="B1033" t="s">
        <v>21</v>
      </c>
      <c r="C1033" t="s">
        <v>557</v>
      </c>
      <c r="D1033" t="s">
        <v>555</v>
      </c>
      <c r="E1033" t="s">
        <v>387</v>
      </c>
      <c r="F1033" t="s">
        <v>558</v>
      </c>
      <c r="G1033" t="s">
        <v>388</v>
      </c>
      <c r="H1033" s="194">
        <v>200000</v>
      </c>
      <c r="I1033" s="194">
        <v>0</v>
      </c>
      <c r="J1033" s="194">
        <v>0</v>
      </c>
      <c r="K1033" s="194">
        <v>200000</v>
      </c>
    </row>
    <row r="1034" spans="1:11" x14ac:dyDescent="0.3">
      <c r="A1034" t="s">
        <v>20</v>
      </c>
      <c r="B1034" t="s">
        <v>21</v>
      </c>
      <c r="C1034" t="s">
        <v>557</v>
      </c>
      <c r="D1034" t="s">
        <v>555</v>
      </c>
      <c r="E1034" t="s">
        <v>275</v>
      </c>
      <c r="F1034" t="s">
        <v>558</v>
      </c>
      <c r="G1034" t="s">
        <v>563</v>
      </c>
      <c r="H1034" s="194">
        <v>334083</v>
      </c>
      <c r="I1034" s="194">
        <v>0</v>
      </c>
      <c r="J1034" s="194">
        <v>0</v>
      </c>
      <c r="K1034" s="194">
        <v>334083</v>
      </c>
    </row>
    <row r="1035" spans="1:11" x14ac:dyDescent="0.3">
      <c r="A1035" t="s">
        <v>20</v>
      </c>
      <c r="B1035" t="s">
        <v>21</v>
      </c>
      <c r="C1035" t="s">
        <v>557</v>
      </c>
      <c r="D1035" t="s">
        <v>555</v>
      </c>
      <c r="E1035" t="s">
        <v>276</v>
      </c>
      <c r="F1035" t="s">
        <v>558</v>
      </c>
      <c r="G1035" t="s">
        <v>277</v>
      </c>
      <c r="H1035" s="194">
        <v>-1824862</v>
      </c>
      <c r="I1035" s="194">
        <v>0</v>
      </c>
      <c r="J1035" s="194">
        <v>0</v>
      </c>
      <c r="K1035" s="194">
        <v>-1824862</v>
      </c>
    </row>
    <row r="1036" spans="1:11" x14ac:dyDescent="0.3">
      <c r="A1036" t="s">
        <v>20</v>
      </c>
      <c r="B1036" t="s">
        <v>21</v>
      </c>
      <c r="C1036" t="s">
        <v>557</v>
      </c>
      <c r="D1036" t="s">
        <v>555</v>
      </c>
      <c r="E1036" t="s">
        <v>340</v>
      </c>
      <c r="F1036" t="s">
        <v>558</v>
      </c>
      <c r="G1036" t="s">
        <v>584</v>
      </c>
      <c r="H1036" s="194">
        <v>-14796000</v>
      </c>
      <c r="I1036" s="194">
        <v>0</v>
      </c>
      <c r="J1036" s="194">
        <v>0</v>
      </c>
      <c r="K1036" s="194">
        <v>-14796000</v>
      </c>
    </row>
    <row r="1037" spans="1:11" x14ac:dyDescent="0.3">
      <c r="A1037" t="s">
        <v>20</v>
      </c>
      <c r="B1037" t="s">
        <v>21</v>
      </c>
      <c r="C1037" t="s">
        <v>557</v>
      </c>
      <c r="D1037" t="s">
        <v>555</v>
      </c>
      <c r="E1037" t="s">
        <v>353</v>
      </c>
      <c r="F1037" t="s">
        <v>558</v>
      </c>
      <c r="G1037" t="s">
        <v>630</v>
      </c>
      <c r="H1037" s="194">
        <v>294000</v>
      </c>
      <c r="I1037" s="194">
        <v>0</v>
      </c>
      <c r="J1037" s="194">
        <v>0</v>
      </c>
      <c r="K1037" s="194">
        <v>294000</v>
      </c>
    </row>
    <row r="1038" spans="1:11" x14ac:dyDescent="0.3">
      <c r="A1038" t="s">
        <v>20</v>
      </c>
      <c r="B1038" t="s">
        <v>21</v>
      </c>
      <c r="C1038" t="s">
        <v>557</v>
      </c>
      <c r="D1038" t="s">
        <v>555</v>
      </c>
      <c r="E1038" t="s">
        <v>341</v>
      </c>
      <c r="F1038" t="s">
        <v>558</v>
      </c>
      <c r="G1038" t="s">
        <v>570</v>
      </c>
      <c r="H1038" s="194">
        <v>644000</v>
      </c>
      <c r="I1038" s="194">
        <v>0</v>
      </c>
      <c r="J1038" s="194">
        <v>0</v>
      </c>
      <c r="K1038" s="194">
        <v>644000</v>
      </c>
    </row>
    <row r="1039" spans="1:11" x14ac:dyDescent="0.3">
      <c r="A1039" t="s">
        <v>20</v>
      </c>
      <c r="B1039" t="s">
        <v>21</v>
      </c>
      <c r="C1039" t="s">
        <v>557</v>
      </c>
      <c r="D1039" t="s">
        <v>555</v>
      </c>
      <c r="E1039" t="s">
        <v>361</v>
      </c>
      <c r="F1039" t="s">
        <v>558</v>
      </c>
      <c r="G1039" t="s">
        <v>635</v>
      </c>
      <c r="H1039" s="194">
        <v>450000</v>
      </c>
      <c r="I1039" s="194">
        <v>0</v>
      </c>
      <c r="J1039" s="194">
        <v>0</v>
      </c>
      <c r="K1039" s="194">
        <v>450000</v>
      </c>
    </row>
    <row r="1040" spans="1:11" x14ac:dyDescent="0.3">
      <c r="A1040" t="s">
        <v>20</v>
      </c>
      <c r="B1040" t="s">
        <v>21</v>
      </c>
      <c r="C1040" t="s">
        <v>557</v>
      </c>
      <c r="D1040" t="s">
        <v>555</v>
      </c>
      <c r="E1040" t="s">
        <v>385</v>
      </c>
      <c r="F1040" t="s">
        <v>558</v>
      </c>
      <c r="G1040" t="s">
        <v>386</v>
      </c>
      <c r="H1040" s="194">
        <v>160000</v>
      </c>
      <c r="I1040" s="194">
        <v>0</v>
      </c>
      <c r="J1040" s="194">
        <v>0</v>
      </c>
      <c r="K1040" s="194">
        <v>160000</v>
      </c>
    </row>
    <row r="1041" spans="1:11" x14ac:dyDescent="0.3">
      <c r="A1041" t="s">
        <v>20</v>
      </c>
      <c r="B1041" t="s">
        <v>21</v>
      </c>
      <c r="C1041" t="s">
        <v>557</v>
      </c>
      <c r="D1041" t="s">
        <v>555</v>
      </c>
      <c r="E1041" t="s">
        <v>342</v>
      </c>
      <c r="F1041" t="s">
        <v>558</v>
      </c>
      <c r="G1041" t="s">
        <v>572</v>
      </c>
      <c r="H1041" s="194">
        <v>-6000</v>
      </c>
      <c r="I1041" s="194">
        <v>0</v>
      </c>
      <c r="J1041" s="194">
        <v>0</v>
      </c>
      <c r="K1041" s="194">
        <v>-6000</v>
      </c>
    </row>
    <row r="1042" spans="1:11" x14ac:dyDescent="0.3">
      <c r="A1042" t="s">
        <v>20</v>
      </c>
      <c r="B1042" t="s">
        <v>21</v>
      </c>
      <c r="C1042" t="s">
        <v>557</v>
      </c>
      <c r="D1042" t="s">
        <v>555</v>
      </c>
      <c r="E1042" t="s">
        <v>362</v>
      </c>
      <c r="F1042" t="s">
        <v>558</v>
      </c>
      <c r="G1042" t="s">
        <v>586</v>
      </c>
      <c r="H1042" s="194">
        <v>618000</v>
      </c>
      <c r="I1042" s="194">
        <v>0</v>
      </c>
      <c r="J1042" s="194">
        <v>0</v>
      </c>
      <c r="K1042" s="194">
        <v>618000</v>
      </c>
    </row>
    <row r="1043" spans="1:11" x14ac:dyDescent="0.3">
      <c r="A1043" t="s">
        <v>20</v>
      </c>
      <c r="B1043" t="s">
        <v>21</v>
      </c>
      <c r="C1043" t="s">
        <v>557</v>
      </c>
      <c r="D1043" t="s">
        <v>555</v>
      </c>
      <c r="E1043" t="s">
        <v>334</v>
      </c>
      <c r="F1043" t="s">
        <v>558</v>
      </c>
      <c r="G1043" t="s">
        <v>564</v>
      </c>
      <c r="H1043" s="194">
        <v>-666000</v>
      </c>
      <c r="I1043" s="194">
        <v>0</v>
      </c>
      <c r="J1043" s="194">
        <v>0</v>
      </c>
      <c r="K1043" s="194">
        <v>-666000</v>
      </c>
    </row>
    <row r="1044" spans="1:11" x14ac:dyDescent="0.3">
      <c r="A1044" t="s">
        <v>20</v>
      </c>
      <c r="B1044" t="s">
        <v>21</v>
      </c>
      <c r="C1044" t="s">
        <v>557</v>
      </c>
      <c r="D1044" t="s">
        <v>555</v>
      </c>
      <c r="E1044" t="s">
        <v>363</v>
      </c>
      <c r="F1044" t="s">
        <v>558</v>
      </c>
      <c r="G1044" t="s">
        <v>588</v>
      </c>
      <c r="H1044" s="194">
        <v>534000</v>
      </c>
      <c r="I1044" s="194">
        <v>0</v>
      </c>
      <c r="J1044" s="194">
        <v>0</v>
      </c>
      <c r="K1044" s="194">
        <v>534000</v>
      </c>
    </row>
    <row r="1045" spans="1:11" x14ac:dyDescent="0.3">
      <c r="A1045" t="s">
        <v>20</v>
      </c>
      <c r="B1045" t="s">
        <v>21</v>
      </c>
      <c r="C1045" t="s">
        <v>557</v>
      </c>
      <c r="D1045" t="s">
        <v>555</v>
      </c>
      <c r="E1045" t="s">
        <v>333</v>
      </c>
      <c r="F1045" t="s">
        <v>558</v>
      </c>
      <c r="G1045" t="s">
        <v>565</v>
      </c>
      <c r="H1045" s="194">
        <v>-2406000</v>
      </c>
      <c r="I1045" s="194">
        <v>0</v>
      </c>
      <c r="J1045" s="194">
        <v>0</v>
      </c>
      <c r="K1045" s="194">
        <v>-2406000</v>
      </c>
    </row>
    <row r="1046" spans="1:11" x14ac:dyDescent="0.3">
      <c r="A1046" t="s">
        <v>20</v>
      </c>
      <c r="B1046" t="s">
        <v>21</v>
      </c>
      <c r="C1046" t="s">
        <v>557</v>
      </c>
      <c r="D1046" t="s">
        <v>555</v>
      </c>
      <c r="E1046" t="s">
        <v>343</v>
      </c>
      <c r="F1046" t="s">
        <v>558</v>
      </c>
      <c r="G1046" t="s">
        <v>573</v>
      </c>
      <c r="H1046" s="194">
        <v>694000</v>
      </c>
      <c r="I1046" s="194">
        <v>0</v>
      </c>
      <c r="J1046" s="194">
        <v>0</v>
      </c>
      <c r="K1046" s="194">
        <v>694000</v>
      </c>
    </row>
    <row r="1047" spans="1:11" x14ac:dyDescent="0.3">
      <c r="A1047" t="s">
        <v>20</v>
      </c>
      <c r="B1047" t="s">
        <v>21</v>
      </c>
      <c r="C1047" t="s">
        <v>557</v>
      </c>
      <c r="D1047" t="s">
        <v>555</v>
      </c>
      <c r="E1047" t="s">
        <v>265</v>
      </c>
      <c r="F1047" t="s">
        <v>558</v>
      </c>
      <c r="G1047" t="s">
        <v>266</v>
      </c>
      <c r="H1047" s="194">
        <v>-8877626.5399999991</v>
      </c>
      <c r="I1047" s="194">
        <v>0</v>
      </c>
      <c r="J1047" s="194">
        <v>0</v>
      </c>
      <c r="K1047" s="194">
        <v>-8877626.5399999991</v>
      </c>
    </row>
    <row r="1048" spans="1:11" x14ac:dyDescent="0.3">
      <c r="A1048" t="s">
        <v>20</v>
      </c>
      <c r="B1048" t="s">
        <v>21</v>
      </c>
      <c r="C1048" t="s">
        <v>557</v>
      </c>
      <c r="D1048" t="s">
        <v>555</v>
      </c>
      <c r="E1048" t="s">
        <v>2</v>
      </c>
      <c r="F1048" t="s">
        <v>558</v>
      </c>
      <c r="G1048" t="s">
        <v>615</v>
      </c>
      <c r="H1048" s="194">
        <v>6683949.54</v>
      </c>
      <c r="I1048" s="194">
        <v>0</v>
      </c>
      <c r="J1048" s="194">
        <v>0</v>
      </c>
      <c r="K1048" s="194">
        <v>6683949.54</v>
      </c>
    </row>
    <row r="1049" spans="1:11" x14ac:dyDescent="0.3">
      <c r="A1049" t="s">
        <v>20</v>
      </c>
      <c r="B1049" t="s">
        <v>21</v>
      </c>
      <c r="C1049" t="s">
        <v>557</v>
      </c>
      <c r="D1049" t="s">
        <v>555</v>
      </c>
      <c r="E1049" t="s">
        <v>326</v>
      </c>
      <c r="F1049" t="s">
        <v>558</v>
      </c>
      <c r="G1049" t="s">
        <v>327</v>
      </c>
      <c r="H1049" s="194">
        <v>518000</v>
      </c>
      <c r="I1049" s="194">
        <v>0</v>
      </c>
      <c r="J1049" s="194">
        <v>0</v>
      </c>
      <c r="K1049" s="194">
        <v>518000</v>
      </c>
    </row>
    <row r="1051" spans="1:11" x14ac:dyDescent="0.3">
      <c r="A1051" s="191" t="s">
        <v>640</v>
      </c>
      <c r="B1051" s="183"/>
      <c r="C1051" s="183"/>
      <c r="D1051" s="183"/>
      <c r="E1051" s="183"/>
      <c r="F1051" s="183"/>
      <c r="G1051" s="183"/>
      <c r="H1051" s="183"/>
      <c r="I1051" s="183"/>
      <c r="J1051" s="183"/>
      <c r="K1051" s="183"/>
    </row>
  </sheetData>
  <mergeCells count="5">
    <mergeCell ref="A1051:K1051"/>
    <mergeCell ref="A1:K1"/>
    <mergeCell ref="A2:K2"/>
    <mergeCell ref="A3:K3"/>
    <mergeCell ref="A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8CDDE-EC13-4199-BDF3-0F6DA4BA99A5}">
  <dimension ref="A1:Y46"/>
  <sheetViews>
    <sheetView topLeftCell="A14" zoomScaleNormal="100" workbookViewId="0">
      <selection activeCell="T21" sqref="T21:U25"/>
    </sheetView>
  </sheetViews>
  <sheetFormatPr baseColWidth="10" defaultRowHeight="14.4" x14ac:dyDescent="0.3"/>
  <cols>
    <col min="1" max="1" width="15.6640625" style="4" bestFit="1" customWidth="1"/>
    <col min="2" max="2" width="34.6640625" style="4" bestFit="1" customWidth="1"/>
    <col min="3" max="3" width="22.109375" style="98" hidden="1" customWidth="1"/>
    <col min="4" max="4" width="25.5546875" style="98" hidden="1" customWidth="1"/>
    <col min="5" max="5" width="14.5546875" style="97" hidden="1" customWidth="1"/>
    <col min="6" max="6" width="18.5546875" style="4" customWidth="1"/>
    <col min="7" max="8" width="18" style="104" customWidth="1"/>
    <col min="9" max="9" width="19.21875" style="157" customWidth="1"/>
    <col min="10" max="10" width="13.88671875" style="29" bestFit="1" customWidth="1"/>
    <col min="11" max="11" width="12.88671875" style="151" bestFit="1" customWidth="1"/>
    <col min="12" max="12" width="12.88671875" style="4" customWidth="1"/>
    <col min="13" max="13" width="11.6640625" style="4" customWidth="1"/>
    <col min="14" max="16" width="11.5546875" style="4" customWidth="1"/>
    <col min="17" max="17" width="22.33203125" style="4" customWidth="1"/>
    <col min="18" max="19" width="11.5546875" style="4" customWidth="1"/>
    <col min="20" max="20" width="18.44140625" style="4" bestFit="1" customWidth="1"/>
    <col min="21" max="21" width="12.88671875" style="4" customWidth="1"/>
    <col min="22" max="22" width="14.88671875" style="4" bestFit="1" customWidth="1"/>
    <col min="23" max="23" width="14.88671875" style="29" bestFit="1" customWidth="1"/>
    <col min="24" max="16384" width="11.5546875" style="4"/>
  </cols>
  <sheetData>
    <row r="1" spans="1:22" ht="14.4" customHeight="1" x14ac:dyDescent="0.3">
      <c r="A1" s="184" t="s">
        <v>193</v>
      </c>
      <c r="B1" s="185"/>
      <c r="C1" s="185"/>
      <c r="D1" s="185"/>
      <c r="E1" s="185"/>
      <c r="F1" s="185"/>
    </row>
    <row r="2" spans="1:22" x14ac:dyDescent="0.3">
      <c r="A2" s="176" t="s">
        <v>86</v>
      </c>
      <c r="B2" s="177"/>
      <c r="C2" s="177"/>
      <c r="D2" s="177"/>
      <c r="E2" s="177"/>
      <c r="F2" s="177"/>
      <c r="Q2" s="103" t="s">
        <v>201</v>
      </c>
      <c r="R2" s="102">
        <v>0.2545</v>
      </c>
      <c r="T2" s="4" t="s">
        <v>204</v>
      </c>
      <c r="U2" s="100">
        <v>5.62E-2</v>
      </c>
    </row>
    <row r="3" spans="1:22" x14ac:dyDescent="0.3">
      <c r="A3" s="176" t="s">
        <v>87</v>
      </c>
      <c r="B3" s="177"/>
      <c r="C3" s="177"/>
      <c r="D3" s="177"/>
      <c r="E3" s="177"/>
      <c r="F3" s="177"/>
      <c r="Q3" s="103" t="s">
        <v>203</v>
      </c>
      <c r="R3" s="101">
        <f>+R2/12*100</f>
        <v>2.1208333333333331</v>
      </c>
    </row>
    <row r="4" spans="1:22" ht="15" thickBot="1" x14ac:dyDescent="0.35">
      <c r="A4" s="176" t="s">
        <v>194</v>
      </c>
      <c r="B4" s="177"/>
      <c r="C4" s="177"/>
      <c r="D4" s="177"/>
      <c r="E4" s="177"/>
      <c r="F4" s="177"/>
      <c r="Q4" s="103" t="s">
        <v>202</v>
      </c>
      <c r="R4" s="102">
        <v>1.7000000000000001E-2</v>
      </c>
    </row>
    <row r="5" spans="1:22" ht="55.2" customHeight="1" x14ac:dyDescent="0.3">
      <c r="A5" s="135" t="s">
        <v>160</v>
      </c>
      <c r="B5" s="136" t="s">
        <v>161</v>
      </c>
      <c r="C5" s="137" t="s">
        <v>215</v>
      </c>
      <c r="D5" s="137" t="s">
        <v>189</v>
      </c>
      <c r="E5" s="138" t="s">
        <v>192</v>
      </c>
      <c r="F5" s="138" t="s">
        <v>195</v>
      </c>
      <c r="G5" s="139" t="s">
        <v>199</v>
      </c>
      <c r="H5" s="139" t="s">
        <v>249</v>
      </c>
      <c r="I5" s="158" t="s">
        <v>242</v>
      </c>
      <c r="J5" s="137" t="s">
        <v>243</v>
      </c>
      <c r="K5" s="152" t="s">
        <v>244</v>
      </c>
    </row>
    <row r="6" spans="1:22" ht="14.4" customHeight="1" x14ac:dyDescent="0.3">
      <c r="A6" s="140" t="s">
        <v>162</v>
      </c>
      <c r="B6" s="118"/>
      <c r="C6" s="120"/>
      <c r="D6" s="121"/>
      <c r="E6" s="122"/>
      <c r="F6" s="101"/>
      <c r="G6" s="123"/>
      <c r="H6" s="123"/>
      <c r="I6" s="159"/>
      <c r="J6" s="132"/>
      <c r="K6" s="153"/>
    </row>
    <row r="7" spans="1:22" ht="43.2" x14ac:dyDescent="0.3">
      <c r="A7" s="141" t="s">
        <v>163</v>
      </c>
      <c r="B7" s="124" t="s">
        <v>164</v>
      </c>
      <c r="C7" s="120">
        <v>7800000</v>
      </c>
      <c r="D7" s="98">
        <f>+'[1]ESTADO RESULTADO'!E10</f>
        <v>8032000</v>
      </c>
      <c r="E7" s="125">
        <f>+((D7/C7)*100)</f>
        <v>102.97435897435898</v>
      </c>
      <c r="F7" s="128" t="s">
        <v>216</v>
      </c>
      <c r="G7" s="126">
        <f>((D7*5.62%)+D7)</f>
        <v>8483398.4000000004</v>
      </c>
      <c r="H7" s="126">
        <f>+((G7/12)*6)</f>
        <v>4241699.2</v>
      </c>
      <c r="I7" s="159">
        <f>+'ESTADO RESULTADO'!E10</f>
        <v>8568000</v>
      </c>
      <c r="J7" s="132">
        <f>+I7-H7</f>
        <v>4326300.8</v>
      </c>
      <c r="K7" s="153">
        <f>+(((I7/H7)-1)*100)</f>
        <v>101.99452144084145</v>
      </c>
    </row>
    <row r="8" spans="1:22" ht="28.8" x14ac:dyDescent="0.3">
      <c r="A8" s="141" t="s">
        <v>165</v>
      </c>
      <c r="B8" s="124" t="s">
        <v>166</v>
      </c>
      <c r="C8" s="120">
        <v>3000000</v>
      </c>
      <c r="D8" s="121">
        <v>11610213</v>
      </c>
      <c r="E8" s="125">
        <f>+((D8/C8)*100)</f>
        <v>387.00709999999998</v>
      </c>
      <c r="F8" s="101"/>
      <c r="G8" s="126">
        <f>((D8*5.62%)+D8)</f>
        <v>12262706.9706</v>
      </c>
      <c r="H8" s="126">
        <f t="shared" ref="H8:H33" si="0">+((G8/12)*6)</f>
        <v>6131353.4852999998</v>
      </c>
      <c r="I8" s="159">
        <f>+'ESTADO RESULTADO'!E11</f>
        <v>12373765</v>
      </c>
      <c r="J8" s="132">
        <f t="shared" ref="J8:J33" si="1">+I8-H8</f>
        <v>6242411.5147000002</v>
      </c>
      <c r="K8" s="153">
        <f t="shared" ref="K8:K14" si="2">+(((I8/H8)-1)*100)</f>
        <v>101.81131343456649</v>
      </c>
      <c r="V8" s="151">
        <f>100+K8</f>
        <v>201.8113134345665</v>
      </c>
    </row>
    <row r="9" spans="1:22" x14ac:dyDescent="0.3">
      <c r="A9" s="141" t="s">
        <v>167</v>
      </c>
      <c r="B9" s="124"/>
      <c r="C9" s="120">
        <v>0</v>
      </c>
      <c r="D9" s="121">
        <v>0</v>
      </c>
      <c r="E9" s="122">
        <v>0</v>
      </c>
      <c r="F9" s="101"/>
      <c r="G9" s="123">
        <v>0</v>
      </c>
      <c r="H9" s="126">
        <f t="shared" si="0"/>
        <v>0</v>
      </c>
      <c r="I9" s="159">
        <v>0</v>
      </c>
      <c r="J9" s="132">
        <f t="shared" si="1"/>
        <v>0</v>
      </c>
      <c r="K9" s="153" t="e">
        <f t="shared" si="2"/>
        <v>#DIV/0!</v>
      </c>
    </row>
    <row r="10" spans="1:22" ht="57.6" x14ac:dyDescent="0.3">
      <c r="A10" s="141" t="s">
        <v>190</v>
      </c>
      <c r="B10" s="124"/>
      <c r="C10" s="120">
        <v>0</v>
      </c>
      <c r="D10" s="98">
        <f>+'[1]ESTADO RESULTADO'!E12</f>
        <v>280000</v>
      </c>
      <c r="E10" s="127">
        <v>100</v>
      </c>
      <c r="F10" s="128" t="s">
        <v>217</v>
      </c>
      <c r="G10" s="123">
        <v>0</v>
      </c>
      <c r="H10" s="126">
        <f t="shared" si="0"/>
        <v>0</v>
      </c>
      <c r="I10" s="159">
        <f>+'ESTADO RESULTADO'!E12</f>
        <v>60000</v>
      </c>
      <c r="J10" s="132">
        <f t="shared" si="1"/>
        <v>60000</v>
      </c>
      <c r="K10" s="153" t="e">
        <f t="shared" si="2"/>
        <v>#DIV/0!</v>
      </c>
    </row>
    <row r="11" spans="1:22" ht="57.6" x14ac:dyDescent="0.3">
      <c r="A11" s="141" t="s">
        <v>200</v>
      </c>
      <c r="B11" s="124" t="s">
        <v>213</v>
      </c>
      <c r="C11" s="120">
        <v>0</v>
      </c>
      <c r="D11" s="121">
        <v>0</v>
      </c>
      <c r="E11" s="127"/>
      <c r="F11" s="128" t="s">
        <v>218</v>
      </c>
      <c r="G11" s="129">
        <v>281180.6715</v>
      </c>
      <c r="H11" s="126">
        <f t="shared" si="0"/>
        <v>140590.33575</v>
      </c>
      <c r="I11" s="159">
        <v>0</v>
      </c>
      <c r="J11" s="132">
        <f t="shared" si="1"/>
        <v>-140590.33575</v>
      </c>
      <c r="K11" s="153">
        <f t="shared" si="2"/>
        <v>-100</v>
      </c>
    </row>
    <row r="12" spans="1:22" ht="86.4" x14ac:dyDescent="0.3">
      <c r="A12" s="141" t="s">
        <v>208</v>
      </c>
      <c r="B12" s="124" t="s">
        <v>214</v>
      </c>
      <c r="C12" s="120">
        <v>0</v>
      </c>
      <c r="D12" s="121">
        <v>0</v>
      </c>
      <c r="E12" s="127"/>
      <c r="F12" s="128" t="s">
        <v>219</v>
      </c>
      <c r="G12" s="129">
        <v>479258</v>
      </c>
      <c r="H12" s="126">
        <f t="shared" si="0"/>
        <v>239629</v>
      </c>
      <c r="I12" s="159">
        <v>0</v>
      </c>
      <c r="J12" s="132">
        <f t="shared" si="1"/>
        <v>-239629</v>
      </c>
      <c r="K12" s="153">
        <f t="shared" si="2"/>
        <v>-100</v>
      </c>
      <c r="Q12" s="29">
        <v>50000000</v>
      </c>
      <c r="R12" s="100">
        <v>2.5000000000000001E-2</v>
      </c>
      <c r="S12" s="4">
        <f>+R12/12</f>
        <v>2.0833333333333333E-3</v>
      </c>
      <c r="T12" s="29">
        <f>+Q12*S12</f>
        <v>104166.66666666667</v>
      </c>
      <c r="U12" s="29">
        <f>+T12*9</f>
        <v>937500</v>
      </c>
    </row>
    <row r="13" spans="1:22" x14ac:dyDescent="0.3">
      <c r="A13" s="141" t="s">
        <v>245</v>
      </c>
      <c r="B13" s="124"/>
      <c r="C13" s="120"/>
      <c r="D13" s="121"/>
      <c r="E13" s="127"/>
      <c r="F13" s="128"/>
      <c r="G13" s="129">
        <v>0</v>
      </c>
      <c r="H13" s="126">
        <f t="shared" si="0"/>
        <v>0</v>
      </c>
      <c r="I13" s="159">
        <f>+'ESTADO RESULTADO'!E15</f>
        <v>516421.18</v>
      </c>
      <c r="J13" s="132">
        <f t="shared" si="1"/>
        <v>516421.18</v>
      </c>
      <c r="K13" s="153" t="e">
        <f t="shared" si="2"/>
        <v>#DIV/0!</v>
      </c>
      <c r="Q13" s="29"/>
      <c r="R13" s="100"/>
      <c r="T13" s="29"/>
      <c r="U13" s="29"/>
    </row>
    <row r="14" spans="1:22" ht="14.4" customHeight="1" x14ac:dyDescent="0.3">
      <c r="A14" s="186" t="s">
        <v>191</v>
      </c>
      <c r="B14" s="187"/>
      <c r="C14" s="120"/>
      <c r="D14" s="121"/>
      <c r="E14" s="122"/>
      <c r="F14" s="101"/>
      <c r="G14" s="130">
        <f>SUM(G7:G13)</f>
        <v>21506544.042100001</v>
      </c>
      <c r="H14" s="130">
        <f t="shared" si="0"/>
        <v>10753272.021050001</v>
      </c>
      <c r="I14" s="160">
        <f>SUM(I7:I13)</f>
        <v>21518186.18</v>
      </c>
      <c r="J14" s="150">
        <f t="shared" si="1"/>
        <v>10764914.158949999</v>
      </c>
      <c r="K14" s="154">
        <f t="shared" si="2"/>
        <v>100.10826600384708</v>
      </c>
      <c r="M14" s="29">
        <f>+'ESTADO RESULTADO'!E8</f>
        <v>21518186.18</v>
      </c>
      <c r="N14" s="27">
        <f>+I14-M14</f>
        <v>0</v>
      </c>
    </row>
    <row r="15" spans="1:22" ht="13.8" customHeight="1" x14ac:dyDescent="0.3">
      <c r="A15" s="186" t="s">
        <v>168</v>
      </c>
      <c r="B15" s="187"/>
      <c r="C15" s="187"/>
      <c r="D15" s="121"/>
      <c r="E15" s="122"/>
      <c r="F15" s="101"/>
      <c r="G15" s="123"/>
      <c r="H15" s="123"/>
      <c r="I15" s="159"/>
      <c r="J15" s="132"/>
      <c r="K15" s="153"/>
    </row>
    <row r="16" spans="1:22" ht="43.2" x14ac:dyDescent="0.3">
      <c r="A16" s="141" t="s">
        <v>169</v>
      </c>
      <c r="B16" s="131" t="s">
        <v>170</v>
      </c>
      <c r="C16" s="120">
        <v>700000</v>
      </c>
      <c r="D16" s="121">
        <f>+'balance diciembre 2022'!H89</f>
        <v>-22723</v>
      </c>
      <c r="E16" s="125">
        <f>+((D16/C16)*100)</f>
        <v>-3.246142857142857</v>
      </c>
      <c r="F16" s="101"/>
      <c r="G16" s="129">
        <v>825314.68</v>
      </c>
      <c r="H16" s="126">
        <f t="shared" si="0"/>
        <v>412657.34000000008</v>
      </c>
      <c r="I16" s="159">
        <f>+'ESTADO RESULTADO'!E24</f>
        <v>1196500</v>
      </c>
      <c r="J16" s="132">
        <f t="shared" si="1"/>
        <v>783842.65999999992</v>
      </c>
      <c r="K16" s="153">
        <f t="shared" ref="K16:K33" si="3">+(((I16/H16)-1)*100)</f>
        <v>189.95001034029829</v>
      </c>
    </row>
    <row r="17" spans="1:25" ht="43.2" x14ac:dyDescent="0.3">
      <c r="A17" s="141" t="s">
        <v>172</v>
      </c>
      <c r="B17" s="124" t="s">
        <v>173</v>
      </c>
      <c r="C17" s="120">
        <v>2600000</v>
      </c>
      <c r="D17" s="121">
        <v>2021326</v>
      </c>
      <c r="E17" s="125">
        <f>+((D17/C17)*100)</f>
        <v>77.743307692307695</v>
      </c>
      <c r="F17" s="101"/>
      <c r="G17" s="129">
        <f>+((D17*$U$2)+D17)</f>
        <v>2134924.5211999998</v>
      </c>
      <c r="H17" s="126">
        <f t="shared" si="0"/>
        <v>1067462.2605999999</v>
      </c>
      <c r="I17" s="159">
        <f>+'ESTADO RESULTADO'!E23</f>
        <v>2336050</v>
      </c>
      <c r="J17" s="132">
        <f t="shared" si="1"/>
        <v>1268587.7394000001</v>
      </c>
      <c r="K17" s="153">
        <f t="shared" si="3"/>
        <v>118.84146037040706</v>
      </c>
      <c r="N17" s="4" t="s">
        <v>247</v>
      </c>
      <c r="P17" s="4" t="s">
        <v>228</v>
      </c>
    </row>
    <row r="18" spans="1:25" ht="27.6" customHeight="1" x14ac:dyDescent="0.3">
      <c r="A18" s="141" t="s">
        <v>174</v>
      </c>
      <c r="B18" s="124" t="s">
        <v>175</v>
      </c>
      <c r="C18" s="120">
        <v>4800000</v>
      </c>
      <c r="D18" s="121">
        <f>+'ESTADO RESULTADO'!E21</f>
        <v>5070000</v>
      </c>
      <c r="E18" s="125">
        <f>+((D18/C18)*100)</f>
        <v>105.62499999999999</v>
      </c>
      <c r="F18" s="101" t="s">
        <v>196</v>
      </c>
      <c r="G18" s="129">
        <f>+((4800000*U2)+4800000)+240</f>
        <v>5070000</v>
      </c>
      <c r="H18" s="126">
        <f t="shared" si="0"/>
        <v>2535000</v>
      </c>
      <c r="I18" s="159">
        <f>+'ESTADO RESULTADO'!E21</f>
        <v>5070000</v>
      </c>
      <c r="J18" s="132">
        <f t="shared" si="1"/>
        <v>2535000</v>
      </c>
      <c r="K18" s="153">
        <f t="shared" si="3"/>
        <v>100</v>
      </c>
      <c r="L18" s="116">
        <v>170000</v>
      </c>
      <c r="M18" s="29">
        <f>+L18/12</f>
        <v>14166.666666666666</v>
      </c>
      <c r="N18" s="29">
        <f>400000+M18</f>
        <v>414166.66666666669</v>
      </c>
      <c r="O18" s="29">
        <f>+N18*12</f>
        <v>4970000</v>
      </c>
      <c r="P18" s="29">
        <f>+G18-O18</f>
        <v>100000</v>
      </c>
      <c r="R18" s="27"/>
    </row>
    <row r="19" spans="1:25" ht="13.8" customHeight="1" x14ac:dyDescent="0.3">
      <c r="A19" s="141" t="s">
        <v>176</v>
      </c>
      <c r="B19" s="124" t="s">
        <v>177</v>
      </c>
      <c r="C19" s="120">
        <v>0</v>
      </c>
      <c r="D19" s="120">
        <v>43500</v>
      </c>
      <c r="E19" s="122">
        <v>100</v>
      </c>
      <c r="F19" s="101"/>
      <c r="G19" s="129">
        <f>+((D19*$U$2)+D19)</f>
        <v>45944.7</v>
      </c>
      <c r="H19" s="126">
        <f t="shared" si="0"/>
        <v>22972.35</v>
      </c>
      <c r="I19" s="159">
        <v>0</v>
      </c>
      <c r="J19" s="132">
        <f t="shared" si="1"/>
        <v>-22972.35</v>
      </c>
      <c r="K19" s="153">
        <f t="shared" si="3"/>
        <v>-100</v>
      </c>
      <c r="L19" s="116">
        <f>+G18/12</f>
        <v>422500</v>
      </c>
      <c r="M19" s="29">
        <f>+L19*6</f>
        <v>2535000</v>
      </c>
      <c r="N19" s="29">
        <f>+N18*6</f>
        <v>2485000</v>
      </c>
      <c r="O19" s="29"/>
      <c r="P19" s="29"/>
      <c r="Q19" s="4">
        <f>+M19*0.45</f>
        <v>1140750</v>
      </c>
    </row>
    <row r="20" spans="1:25" ht="13.8" customHeight="1" x14ac:dyDescent="0.3">
      <c r="A20" s="141" t="s">
        <v>178</v>
      </c>
      <c r="B20" s="124" t="s">
        <v>179</v>
      </c>
      <c r="C20" s="120">
        <v>0</v>
      </c>
      <c r="D20" s="120">
        <v>0</v>
      </c>
      <c r="E20" s="125" t="e">
        <f t="shared" ref="E20:E22" si="4">+((D20/C20)*100)</f>
        <v>#DIV/0!</v>
      </c>
      <c r="F20" s="101"/>
      <c r="G20" s="129">
        <v>1200000</v>
      </c>
      <c r="H20" s="126">
        <f t="shared" si="0"/>
        <v>600000</v>
      </c>
      <c r="I20" s="159">
        <v>0</v>
      </c>
      <c r="J20" s="132">
        <f t="shared" si="1"/>
        <v>-600000</v>
      </c>
      <c r="K20" s="153">
        <f t="shared" si="3"/>
        <v>-100</v>
      </c>
      <c r="L20" s="116"/>
      <c r="M20" s="29">
        <f>+N19*0.45</f>
        <v>1118250</v>
      </c>
      <c r="N20" s="29" t="s">
        <v>229</v>
      </c>
      <c r="O20" s="29"/>
      <c r="P20" s="29"/>
      <c r="Q20" s="27">
        <f>+Q19-M20</f>
        <v>22500</v>
      </c>
    </row>
    <row r="21" spans="1:25" ht="27.6" customHeight="1" x14ac:dyDescent="0.3">
      <c r="A21" s="141" t="s">
        <v>180</v>
      </c>
      <c r="B21" s="124" t="s">
        <v>181</v>
      </c>
      <c r="C21" s="120">
        <v>900000</v>
      </c>
      <c r="D21" s="121">
        <f>+'ESTADO RESULTADO'!E22</f>
        <v>862920</v>
      </c>
      <c r="E21" s="125">
        <f t="shared" si="4"/>
        <v>95.88</v>
      </c>
      <c r="F21" s="101"/>
      <c r="G21" s="129">
        <f>+((D21*U7)+D21)</f>
        <v>862920</v>
      </c>
      <c r="H21" s="126">
        <f t="shared" si="0"/>
        <v>431460</v>
      </c>
      <c r="I21" s="159">
        <f>+'ESTADO RESULTADO'!E22</f>
        <v>862920</v>
      </c>
      <c r="J21" s="132">
        <f t="shared" si="1"/>
        <v>431460</v>
      </c>
      <c r="K21" s="153">
        <f t="shared" si="3"/>
        <v>100</v>
      </c>
      <c r="M21" s="4">
        <f>160000+50000+50000</f>
        <v>260000</v>
      </c>
      <c r="N21" s="4" t="s">
        <v>230</v>
      </c>
      <c r="U21" s="29"/>
    </row>
    <row r="22" spans="1:25" ht="27.6" customHeight="1" x14ac:dyDescent="0.3">
      <c r="A22" s="141" t="s">
        <v>182</v>
      </c>
      <c r="B22" s="124" t="s">
        <v>183</v>
      </c>
      <c r="C22" s="120">
        <v>1000000</v>
      </c>
      <c r="D22" s="121">
        <v>0</v>
      </c>
      <c r="E22" s="125">
        <f t="shared" si="4"/>
        <v>0</v>
      </c>
      <c r="F22" s="101"/>
      <c r="G22" s="123">
        <v>0</v>
      </c>
      <c r="H22" s="126">
        <f t="shared" si="0"/>
        <v>0</v>
      </c>
      <c r="I22" s="159">
        <v>0</v>
      </c>
      <c r="J22" s="132">
        <f t="shared" si="1"/>
        <v>0</v>
      </c>
      <c r="K22" s="153" t="e">
        <f t="shared" si="3"/>
        <v>#DIV/0!</v>
      </c>
      <c r="M22" s="27">
        <f>+M20-M21</f>
        <v>858250</v>
      </c>
      <c r="N22" s="4" t="s">
        <v>231</v>
      </c>
      <c r="U22" s="29"/>
    </row>
    <row r="23" spans="1:25" ht="27.6" customHeight="1" x14ac:dyDescent="0.3">
      <c r="A23" s="141" t="s">
        <v>184</v>
      </c>
      <c r="B23" s="124" t="s">
        <v>185</v>
      </c>
      <c r="C23" s="120">
        <v>50000</v>
      </c>
      <c r="D23" s="121">
        <v>0</v>
      </c>
      <c r="E23" s="125">
        <f>+((D23/C23)*100)</f>
        <v>0</v>
      </c>
      <c r="F23" s="101"/>
      <c r="G23" s="129">
        <f>+((1000000/30)*48)</f>
        <v>1600000</v>
      </c>
      <c r="H23" s="126">
        <f t="shared" si="0"/>
        <v>800000</v>
      </c>
      <c r="I23" s="159">
        <v>0</v>
      </c>
      <c r="J23" s="132">
        <f t="shared" si="1"/>
        <v>-800000</v>
      </c>
      <c r="K23" s="153">
        <f t="shared" si="3"/>
        <v>-100</v>
      </c>
      <c r="M23" s="27">
        <f>2535000-M22</f>
        <v>1676750</v>
      </c>
      <c r="U23" s="29"/>
    </row>
    <row r="24" spans="1:25" ht="41.4" customHeight="1" x14ac:dyDescent="0.3">
      <c r="A24" s="141" t="s">
        <v>186</v>
      </c>
      <c r="B24" s="124" t="s">
        <v>187</v>
      </c>
      <c r="C24" s="133">
        <v>760694</v>
      </c>
      <c r="D24" s="121"/>
      <c r="E24" s="122"/>
      <c r="F24" s="101"/>
      <c r="G24" s="129">
        <f>+((C24*$U$2)+C24)</f>
        <v>803445.00280000002</v>
      </c>
      <c r="H24" s="126">
        <f t="shared" si="0"/>
        <v>401722.50140000007</v>
      </c>
      <c r="I24" s="159">
        <v>0</v>
      </c>
      <c r="J24" s="132">
        <f t="shared" si="1"/>
        <v>-401722.50140000007</v>
      </c>
      <c r="K24" s="153">
        <f t="shared" si="3"/>
        <v>-100</v>
      </c>
      <c r="U24" s="29"/>
    </row>
    <row r="25" spans="1:25" ht="41.4" customHeight="1" x14ac:dyDescent="0.3">
      <c r="A25" s="141" t="s">
        <v>205</v>
      </c>
      <c r="B25" s="124"/>
      <c r="C25" s="133"/>
      <c r="D25" s="121"/>
      <c r="E25" s="122"/>
      <c r="F25" s="101"/>
      <c r="G25" s="129">
        <v>300000</v>
      </c>
      <c r="H25" s="126">
        <f t="shared" si="0"/>
        <v>150000</v>
      </c>
      <c r="I25" s="159">
        <v>0</v>
      </c>
      <c r="J25" s="132">
        <f t="shared" si="1"/>
        <v>-150000</v>
      </c>
      <c r="K25" s="153">
        <f t="shared" si="3"/>
        <v>-100</v>
      </c>
      <c r="U25" s="29"/>
    </row>
    <row r="26" spans="1:25" ht="28.8" x14ac:dyDescent="0.3">
      <c r="A26" s="141" t="s">
        <v>197</v>
      </c>
      <c r="B26" s="124" t="s">
        <v>198</v>
      </c>
      <c r="C26" s="133">
        <v>0</v>
      </c>
      <c r="D26" s="121">
        <v>135787</v>
      </c>
      <c r="E26" s="134">
        <v>1</v>
      </c>
      <c r="F26" s="101"/>
      <c r="G26" s="129">
        <f>+((D26*$U$2)+D26)</f>
        <v>143418.22940000001</v>
      </c>
      <c r="H26" s="126">
        <f t="shared" si="0"/>
        <v>71709.114700000006</v>
      </c>
      <c r="I26" s="159">
        <f>+'ESTADO RESULTADO'!E29</f>
        <v>475918.22</v>
      </c>
      <c r="J26" s="132">
        <f t="shared" si="1"/>
        <v>404209.10529999994</v>
      </c>
      <c r="K26" s="153">
        <f t="shared" si="3"/>
        <v>563.67883914204833</v>
      </c>
    </row>
    <row r="27" spans="1:25" x14ac:dyDescent="0.3">
      <c r="A27" s="141"/>
      <c r="B27" s="118"/>
      <c r="C27" s="120"/>
      <c r="D27" s="121"/>
      <c r="E27" s="122"/>
      <c r="F27" s="101"/>
      <c r="G27" s="123"/>
      <c r="H27" s="126">
        <f t="shared" si="0"/>
        <v>0</v>
      </c>
      <c r="I27" s="159"/>
      <c r="J27" s="132"/>
      <c r="K27" s="153"/>
      <c r="Q27" s="99"/>
    </row>
    <row r="28" spans="1:25" x14ac:dyDescent="0.3">
      <c r="A28" s="141"/>
      <c r="B28" s="118"/>
      <c r="C28" s="120"/>
      <c r="D28" s="121"/>
      <c r="E28" s="122"/>
      <c r="F28" s="101"/>
      <c r="G28" s="123"/>
      <c r="H28" s="126">
        <f t="shared" si="0"/>
        <v>0</v>
      </c>
      <c r="I28" s="159"/>
      <c r="J28" s="132"/>
      <c r="K28" s="153"/>
      <c r="Q28" s="99"/>
    </row>
    <row r="29" spans="1:25" ht="14.4" customHeight="1" x14ac:dyDescent="0.3">
      <c r="A29" s="141"/>
      <c r="B29" s="118" t="s">
        <v>248</v>
      </c>
      <c r="C29" s="120">
        <f>SUM(C16:C28)</f>
        <v>10810694</v>
      </c>
      <c r="D29" s="121">
        <f>SUM(D16:D26)</f>
        <v>8110810</v>
      </c>
      <c r="E29" s="122"/>
      <c r="F29" s="101"/>
      <c r="G29" s="130">
        <f>SUM(G16:G28)</f>
        <v>12985967.133400001</v>
      </c>
      <c r="H29" s="130">
        <f t="shared" si="0"/>
        <v>6492983.5667000003</v>
      </c>
      <c r="I29" s="160">
        <f>SUM(I16:I28)</f>
        <v>9941388.2200000007</v>
      </c>
      <c r="J29" s="150">
        <f t="shared" si="1"/>
        <v>3448404.6533000004</v>
      </c>
      <c r="K29" s="154">
        <f t="shared" si="3"/>
        <v>53.109708624330018</v>
      </c>
      <c r="L29" s="27"/>
      <c r="M29" s="27"/>
      <c r="N29" s="27">
        <f>+'ESTADO RESULTADO'!E19</f>
        <v>10006588.220000001</v>
      </c>
      <c r="O29" s="27">
        <f>+I29-N29</f>
        <v>-65200</v>
      </c>
      <c r="P29" s="27"/>
      <c r="Q29" s="99"/>
      <c r="V29" s="4" t="s">
        <v>209</v>
      </c>
      <c r="W29" s="29">
        <v>113084515</v>
      </c>
    </row>
    <row r="30" spans="1:25" ht="14.4" customHeight="1" x14ac:dyDescent="0.3">
      <c r="A30" s="141"/>
      <c r="B30" s="118" t="s">
        <v>207</v>
      </c>
      <c r="C30" s="120"/>
      <c r="D30" s="121"/>
      <c r="E30" s="122"/>
      <c r="F30" s="101"/>
      <c r="G30" s="130">
        <v>6000000</v>
      </c>
      <c r="H30" s="130">
        <f t="shared" si="0"/>
        <v>3000000</v>
      </c>
      <c r="I30" s="161">
        <v>0</v>
      </c>
      <c r="J30" s="150">
        <f t="shared" si="1"/>
        <v>-3000000</v>
      </c>
      <c r="K30" s="154">
        <f t="shared" si="3"/>
        <v>-100</v>
      </c>
      <c r="Q30" s="99"/>
      <c r="V30" s="4" t="s">
        <v>210</v>
      </c>
      <c r="W30" s="29">
        <v>8000000</v>
      </c>
    </row>
    <row r="31" spans="1:25" ht="14.4" customHeight="1" x14ac:dyDescent="0.3">
      <c r="A31" s="141"/>
      <c r="B31" s="118"/>
      <c r="C31" s="120"/>
      <c r="D31" s="121"/>
      <c r="E31" s="122"/>
      <c r="F31" s="101"/>
      <c r="G31" s="126"/>
      <c r="H31" s="126">
        <f t="shared" si="0"/>
        <v>0</v>
      </c>
      <c r="I31" s="159"/>
      <c r="J31" s="132"/>
      <c r="K31" s="153"/>
      <c r="Q31" s="99"/>
      <c r="W31" s="29">
        <f>+((W30/W29)*100)</f>
        <v>7.0743549636305207</v>
      </c>
    </row>
    <row r="32" spans="1:25" ht="14.4" customHeight="1" x14ac:dyDescent="0.3">
      <c r="A32" s="141"/>
      <c r="B32" s="118"/>
      <c r="C32" s="120"/>
      <c r="D32" s="121"/>
      <c r="E32" s="122"/>
      <c r="F32" s="101"/>
      <c r="G32" s="126"/>
      <c r="H32" s="126">
        <f t="shared" si="0"/>
        <v>0</v>
      </c>
      <c r="I32" s="159"/>
      <c r="J32" s="132"/>
      <c r="K32" s="153"/>
      <c r="Q32" s="99"/>
      <c r="V32" s="4" t="s">
        <v>211</v>
      </c>
      <c r="W32" s="29">
        <v>6000000</v>
      </c>
      <c r="X32" s="4">
        <v>20</v>
      </c>
      <c r="Y32" s="29">
        <f>+W32/X32</f>
        <v>300000</v>
      </c>
    </row>
    <row r="33" spans="1:23" ht="14.4" customHeight="1" x14ac:dyDescent="0.3">
      <c r="A33" s="141"/>
      <c r="B33" s="118" t="s">
        <v>206</v>
      </c>
      <c r="C33" s="120"/>
      <c r="D33" s="121"/>
      <c r="E33" s="122"/>
      <c r="F33" s="101"/>
      <c r="G33" s="130">
        <f>+G14-G29-G30</f>
        <v>2520576.9087000005</v>
      </c>
      <c r="H33" s="130">
        <f t="shared" si="0"/>
        <v>1260288.4543500002</v>
      </c>
      <c r="I33" s="160">
        <v>500000</v>
      </c>
      <c r="J33" s="150">
        <f t="shared" si="1"/>
        <v>-760288.45435000025</v>
      </c>
      <c r="K33" s="154">
        <f t="shared" si="3"/>
        <v>-60.326542842298956</v>
      </c>
      <c r="Q33" s="29"/>
      <c r="W33" s="29">
        <f>+W32*7%</f>
        <v>420000.00000000006</v>
      </c>
    </row>
    <row r="34" spans="1:23" x14ac:dyDescent="0.3">
      <c r="A34" s="141"/>
      <c r="B34" s="118"/>
      <c r="C34" s="120"/>
      <c r="D34" s="121"/>
      <c r="E34" s="122"/>
      <c r="F34" s="101"/>
      <c r="G34" s="126"/>
      <c r="H34" s="126"/>
      <c r="I34" s="159"/>
      <c r="J34" s="132"/>
      <c r="K34" s="153"/>
      <c r="Q34" s="99"/>
    </row>
    <row r="35" spans="1:23" x14ac:dyDescent="0.3">
      <c r="A35" s="141"/>
      <c r="B35" s="118"/>
      <c r="C35" s="120"/>
      <c r="D35" s="121"/>
      <c r="E35" s="122"/>
      <c r="F35" s="101"/>
      <c r="G35" s="126"/>
      <c r="H35" s="126"/>
      <c r="I35" s="159"/>
      <c r="J35" s="132"/>
      <c r="K35" s="153"/>
      <c r="Q35" s="99"/>
    </row>
    <row r="36" spans="1:23" x14ac:dyDescent="0.3">
      <c r="A36" s="141"/>
      <c r="B36" s="118"/>
      <c r="C36" s="120"/>
      <c r="D36" s="121"/>
      <c r="E36" s="122"/>
      <c r="F36" s="101"/>
      <c r="G36" s="126"/>
      <c r="H36" s="126"/>
      <c r="I36" s="159"/>
      <c r="J36" s="132"/>
      <c r="K36" s="153"/>
    </row>
    <row r="37" spans="1:23" ht="15.6" customHeight="1" x14ac:dyDescent="0.3">
      <c r="A37" s="141"/>
      <c r="B37" s="124"/>
      <c r="C37" s="120"/>
      <c r="D37" s="121"/>
      <c r="E37" s="122"/>
      <c r="F37" s="101"/>
      <c r="G37" s="123"/>
      <c r="H37" s="123"/>
      <c r="I37" s="159"/>
      <c r="J37" s="132"/>
      <c r="K37" s="153"/>
    </row>
    <row r="38" spans="1:23" ht="31.2" customHeight="1" x14ac:dyDescent="0.3">
      <c r="A38" s="141"/>
      <c r="B38" s="124"/>
      <c r="C38" s="120"/>
      <c r="D38" s="121"/>
      <c r="E38" s="122"/>
      <c r="F38" s="101"/>
      <c r="G38" s="123"/>
      <c r="H38" s="123"/>
      <c r="I38" s="159"/>
      <c r="J38" s="132"/>
      <c r="K38" s="153"/>
    </row>
    <row r="39" spans="1:23" ht="15.6" customHeight="1" x14ac:dyDescent="0.3">
      <c r="A39" s="141"/>
      <c r="B39" s="118"/>
      <c r="C39" s="120"/>
      <c r="D39" s="121"/>
      <c r="E39" s="122"/>
      <c r="F39" s="101"/>
      <c r="G39" s="123"/>
      <c r="H39" s="123"/>
      <c r="I39" s="159"/>
      <c r="J39" s="132"/>
      <c r="K39" s="153"/>
    </row>
    <row r="40" spans="1:23" x14ac:dyDescent="0.3">
      <c r="A40" s="141"/>
      <c r="B40" s="124" t="s">
        <v>171</v>
      </c>
      <c r="C40" s="120"/>
      <c r="D40" s="121"/>
      <c r="E40" s="122"/>
      <c r="F40" s="101"/>
      <c r="G40" s="123"/>
      <c r="H40" s="123"/>
      <c r="I40" s="159"/>
      <c r="J40" s="132"/>
      <c r="K40" s="153"/>
    </row>
    <row r="41" spans="1:23" x14ac:dyDescent="0.3">
      <c r="A41" s="141"/>
      <c r="B41" s="119" t="s">
        <v>246</v>
      </c>
      <c r="C41" s="120"/>
      <c r="D41" s="121"/>
      <c r="E41" s="122"/>
      <c r="F41" s="101"/>
      <c r="G41" s="123"/>
      <c r="H41" s="123"/>
      <c r="I41" s="159"/>
      <c r="J41" s="132"/>
      <c r="K41" s="153"/>
    </row>
    <row r="42" spans="1:23" ht="15" thickBot="1" x14ac:dyDescent="0.35">
      <c r="A42" s="142"/>
      <c r="B42" s="143" t="s">
        <v>188</v>
      </c>
      <c r="C42" s="144"/>
      <c r="D42" s="145"/>
      <c r="E42" s="146"/>
      <c r="F42" s="147"/>
      <c r="G42" s="148"/>
      <c r="H42" s="148"/>
      <c r="I42" s="162"/>
      <c r="J42" s="149"/>
      <c r="K42" s="155"/>
    </row>
    <row r="43" spans="1:23" x14ac:dyDescent="0.3">
      <c r="A43" s="93"/>
      <c r="B43" s="94"/>
      <c r="C43" s="95"/>
      <c r="L43" s="4" t="s">
        <v>251</v>
      </c>
    </row>
    <row r="44" spans="1:23" x14ac:dyDescent="0.3">
      <c r="A44" s="93"/>
      <c r="B44" s="94"/>
      <c r="C44" s="96"/>
      <c r="L44" s="4" t="s">
        <v>252</v>
      </c>
    </row>
    <row r="45" spans="1:23" x14ac:dyDescent="0.3">
      <c r="L45" s="4" t="s">
        <v>253</v>
      </c>
    </row>
    <row r="46" spans="1:23" x14ac:dyDescent="0.3">
      <c r="L46" s="4" t="s">
        <v>254</v>
      </c>
    </row>
  </sheetData>
  <mergeCells count="6">
    <mergeCell ref="A1:F1"/>
    <mergeCell ref="A14:B14"/>
    <mergeCell ref="A15:C15"/>
    <mergeCell ref="A4:F4"/>
    <mergeCell ref="A3:F3"/>
    <mergeCell ref="A2:F2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0926-73E3-4173-8F9D-7F37E4AF5710}">
  <dimension ref="A1:Q307"/>
  <sheetViews>
    <sheetView workbookViewId="0">
      <selection activeCell="A28" sqref="A1:XFD1048576"/>
    </sheetView>
  </sheetViews>
  <sheetFormatPr baseColWidth="10" defaultRowHeight="13.8" outlineLevelRow="1" x14ac:dyDescent="0.3"/>
  <cols>
    <col min="1" max="1" width="23.21875" bestFit="1" customWidth="1"/>
    <col min="2" max="2" width="21.33203125" bestFit="1" customWidth="1"/>
    <col min="3" max="3" width="13.5546875" bestFit="1" customWidth="1"/>
    <col min="4" max="4" width="8.6640625" bestFit="1" customWidth="1"/>
    <col min="5" max="5" width="38.5546875" bestFit="1" customWidth="1"/>
    <col min="6" max="7" width="14" style="2" bestFit="1" customWidth="1"/>
    <col min="8" max="8" width="13" style="2" bestFit="1" customWidth="1"/>
    <col min="9" max="9" width="14" style="2" bestFit="1" customWidth="1"/>
    <col min="11" max="11" width="24.109375" bestFit="1" customWidth="1"/>
    <col min="12" max="12" width="11.88671875" bestFit="1" customWidth="1"/>
    <col min="14" max="14" width="21.21875" bestFit="1" customWidth="1"/>
    <col min="15" max="15" width="11.5546875" style="2"/>
  </cols>
  <sheetData>
    <row r="1" spans="1:9" ht="38.4" x14ac:dyDescent="0.3">
      <c r="A1" s="188"/>
      <c r="B1" s="183"/>
      <c r="C1" s="183"/>
      <c r="D1" s="183"/>
      <c r="E1" s="183"/>
      <c r="F1" s="183"/>
      <c r="G1" s="183"/>
      <c r="H1" s="183"/>
      <c r="I1" s="183"/>
    </row>
    <row r="2" spans="1:9" ht="18" x14ac:dyDescent="0.3">
      <c r="A2" s="189"/>
      <c r="B2" s="183"/>
      <c r="C2" s="183"/>
      <c r="D2" s="183"/>
      <c r="E2" s="183"/>
      <c r="F2" s="183"/>
      <c r="G2" s="183"/>
      <c r="H2" s="183"/>
      <c r="I2" s="183"/>
    </row>
    <row r="3" spans="1:9" ht="18" x14ac:dyDescent="0.3">
      <c r="A3" s="189"/>
      <c r="B3" s="183"/>
      <c r="C3" s="183"/>
      <c r="D3" s="183"/>
      <c r="E3" s="183"/>
      <c r="F3" s="183"/>
      <c r="G3" s="183"/>
      <c r="H3" s="183"/>
      <c r="I3" s="183"/>
    </row>
    <row r="4" spans="1:9" ht="18" x14ac:dyDescent="0.3">
      <c r="A4" s="189"/>
      <c r="B4" s="183"/>
      <c r="C4" s="183"/>
      <c r="D4" s="183"/>
      <c r="E4" s="183"/>
      <c r="F4" s="183"/>
      <c r="G4" s="183"/>
      <c r="H4" s="183"/>
      <c r="I4" s="183"/>
    </row>
    <row r="5" spans="1:9" ht="15.6" x14ac:dyDescent="0.3">
      <c r="A5" s="89"/>
      <c r="B5" s="89"/>
      <c r="C5" s="89"/>
      <c r="D5" s="89"/>
      <c r="E5" s="89"/>
      <c r="F5" s="91"/>
      <c r="G5" s="91"/>
      <c r="H5" s="91"/>
      <c r="I5" s="91"/>
    </row>
    <row r="6" spans="1:9" outlineLevel="1" x14ac:dyDescent="0.3"/>
    <row r="7" spans="1:9" outlineLevel="1" x14ac:dyDescent="0.3"/>
    <row r="8" spans="1:9" outlineLevel="1" x14ac:dyDescent="0.3"/>
    <row r="9" spans="1:9" outlineLevel="1" x14ac:dyDescent="0.3"/>
    <row r="10" spans="1:9" outlineLevel="1" x14ac:dyDescent="0.3"/>
    <row r="11" spans="1:9" outlineLevel="1" x14ac:dyDescent="0.3"/>
    <row r="12" spans="1:9" outlineLevel="1" x14ac:dyDescent="0.3"/>
    <row r="13" spans="1:9" outlineLevel="1" x14ac:dyDescent="0.3"/>
    <row r="14" spans="1:9" outlineLevel="1" x14ac:dyDescent="0.3"/>
    <row r="15" spans="1:9" outlineLevel="1" x14ac:dyDescent="0.3"/>
    <row r="16" spans="1:9" outlineLevel="1" x14ac:dyDescent="0.3"/>
    <row r="17" outlineLevel="1" x14ac:dyDescent="0.3"/>
    <row r="18" outlineLevel="1" x14ac:dyDescent="0.3"/>
    <row r="19" outlineLevel="1" x14ac:dyDescent="0.3"/>
    <row r="20" outlineLevel="1" x14ac:dyDescent="0.3"/>
    <row r="21" outlineLevel="1" x14ac:dyDescent="0.3"/>
    <row r="22" outlineLevel="1" x14ac:dyDescent="0.3"/>
    <row r="23" outlineLevel="1" x14ac:dyDescent="0.3"/>
    <row r="24" outlineLevel="1" x14ac:dyDescent="0.3"/>
    <row r="25" outlineLevel="1" x14ac:dyDescent="0.3"/>
    <row r="26" outlineLevel="1" x14ac:dyDescent="0.3"/>
    <row r="27" outlineLevel="1" x14ac:dyDescent="0.3"/>
    <row r="28" outlineLevel="1" x14ac:dyDescent="0.3"/>
    <row r="29" outlineLevel="1" x14ac:dyDescent="0.3"/>
    <row r="30" outlineLevel="1" x14ac:dyDescent="0.3"/>
    <row r="31" outlineLevel="1" x14ac:dyDescent="0.3"/>
    <row r="32" outlineLevel="1" x14ac:dyDescent="0.3"/>
    <row r="33" spans="11:17" outlineLevel="1" x14ac:dyDescent="0.3"/>
    <row r="34" spans="11:17" outlineLevel="1" x14ac:dyDescent="0.3"/>
    <row r="35" spans="11:17" outlineLevel="1" x14ac:dyDescent="0.3"/>
    <row r="36" spans="11:17" outlineLevel="1" x14ac:dyDescent="0.3"/>
    <row r="37" spans="11:17" outlineLevel="1" x14ac:dyDescent="0.3"/>
    <row r="38" spans="11:17" outlineLevel="1" x14ac:dyDescent="0.3"/>
    <row r="39" spans="11:17" outlineLevel="1" x14ac:dyDescent="0.3">
      <c r="K39" s="105"/>
      <c r="L39" s="106"/>
    </row>
    <row r="40" spans="11:17" outlineLevel="1" x14ac:dyDescent="0.3">
      <c r="K40" s="107"/>
      <c r="L40" s="108"/>
    </row>
    <row r="41" spans="11:17" outlineLevel="1" x14ac:dyDescent="0.3">
      <c r="K41" s="107"/>
      <c r="L41" s="108"/>
      <c r="Q41" s="48"/>
    </row>
    <row r="42" spans="11:17" outlineLevel="1" x14ac:dyDescent="0.3">
      <c r="K42" s="109"/>
      <c r="L42" s="110"/>
    </row>
    <row r="43" spans="11:17" outlineLevel="1" x14ac:dyDescent="0.3">
      <c r="K43" s="105"/>
      <c r="L43" s="111"/>
    </row>
    <row r="44" spans="11:17" outlineLevel="1" x14ac:dyDescent="0.3">
      <c r="K44" s="107"/>
      <c r="L44" s="112"/>
    </row>
    <row r="45" spans="11:17" outlineLevel="1" x14ac:dyDescent="0.3">
      <c r="K45" s="109"/>
      <c r="L45" s="113"/>
    </row>
    <row r="46" spans="11:17" outlineLevel="1" x14ac:dyDescent="0.3"/>
    <row r="47" spans="11:17" outlineLevel="1" x14ac:dyDescent="0.3"/>
    <row r="48" spans="11:17" outlineLevel="1" x14ac:dyDescent="0.3">
      <c r="K48" s="105"/>
      <c r="L48" s="114"/>
    </row>
    <row r="49" spans="11:14" outlineLevel="1" x14ac:dyDescent="0.3">
      <c r="K49" s="105"/>
      <c r="L49" s="108"/>
    </row>
    <row r="50" spans="11:14" outlineLevel="1" x14ac:dyDescent="0.3">
      <c r="K50" s="107"/>
      <c r="L50" s="108"/>
    </row>
    <row r="51" spans="11:14" outlineLevel="1" x14ac:dyDescent="0.3">
      <c r="K51" s="107"/>
      <c r="L51" s="108"/>
      <c r="N51" s="115"/>
    </row>
    <row r="52" spans="11:14" outlineLevel="1" x14ac:dyDescent="0.3">
      <c r="K52" s="109"/>
      <c r="L52" s="110"/>
    </row>
    <row r="53" spans="11:14" outlineLevel="1" x14ac:dyDescent="0.3">
      <c r="K53" s="105"/>
      <c r="L53" s="111"/>
    </row>
    <row r="54" spans="11:14" outlineLevel="1" x14ac:dyDescent="0.3">
      <c r="K54" s="107"/>
      <c r="L54" s="112"/>
    </row>
    <row r="55" spans="11:14" outlineLevel="1" x14ac:dyDescent="0.3">
      <c r="K55" s="109"/>
      <c r="L55" s="113"/>
    </row>
    <row r="56" spans="11:14" outlineLevel="1" x14ac:dyDescent="0.3"/>
    <row r="57" spans="11:14" outlineLevel="1" x14ac:dyDescent="0.3"/>
    <row r="58" spans="11:14" outlineLevel="1" x14ac:dyDescent="0.3"/>
    <row r="59" spans="11:14" outlineLevel="1" x14ac:dyDescent="0.3"/>
    <row r="60" spans="11:14" outlineLevel="1" x14ac:dyDescent="0.3"/>
    <row r="61" spans="11:14" outlineLevel="1" x14ac:dyDescent="0.3"/>
    <row r="62" spans="11:14" outlineLevel="1" x14ac:dyDescent="0.3"/>
    <row r="63" spans="11:14" outlineLevel="1" x14ac:dyDescent="0.3"/>
    <row r="64" spans="11:14" outlineLevel="1" x14ac:dyDescent="0.3"/>
    <row r="65" outlineLevel="1" x14ac:dyDescent="0.3"/>
    <row r="66" outlineLevel="1" x14ac:dyDescent="0.3"/>
    <row r="67" outlineLevel="1" x14ac:dyDescent="0.3"/>
    <row r="68" outlineLevel="1" x14ac:dyDescent="0.3"/>
    <row r="69" outlineLevel="1" x14ac:dyDescent="0.3"/>
    <row r="70" outlineLevel="1" x14ac:dyDescent="0.3"/>
    <row r="71" outlineLevel="1" x14ac:dyDescent="0.3"/>
    <row r="72" outlineLevel="1" x14ac:dyDescent="0.3"/>
    <row r="73" outlineLevel="1" x14ac:dyDescent="0.3"/>
    <row r="74" outlineLevel="1" x14ac:dyDescent="0.3"/>
    <row r="75" outlineLevel="1" x14ac:dyDescent="0.3"/>
    <row r="76" outlineLevel="1" x14ac:dyDescent="0.3"/>
    <row r="77" outlineLevel="1" x14ac:dyDescent="0.3"/>
    <row r="78" outlineLevel="1" x14ac:dyDescent="0.3"/>
    <row r="79" outlineLevel="1" x14ac:dyDescent="0.3"/>
    <row r="80" outlineLevel="1" x14ac:dyDescent="0.3"/>
    <row r="81" outlineLevel="1" x14ac:dyDescent="0.3"/>
    <row r="82" outlineLevel="1" x14ac:dyDescent="0.3"/>
    <row r="83" outlineLevel="1" x14ac:dyDescent="0.3"/>
    <row r="84" outlineLevel="1" x14ac:dyDescent="0.3"/>
    <row r="85" outlineLevel="1" x14ac:dyDescent="0.3"/>
    <row r="86" outlineLevel="1" x14ac:dyDescent="0.3"/>
    <row r="87" outlineLevel="1" x14ac:dyDescent="0.3"/>
    <row r="88" outlineLevel="1" x14ac:dyDescent="0.3"/>
    <row r="89" outlineLevel="1" x14ac:dyDescent="0.3"/>
    <row r="90" outlineLevel="1" x14ac:dyDescent="0.3"/>
    <row r="91" outlineLevel="1" x14ac:dyDescent="0.3"/>
    <row r="92" outlineLevel="1" x14ac:dyDescent="0.3"/>
    <row r="93" outlineLevel="1" x14ac:dyDescent="0.3"/>
    <row r="94" outlineLevel="1" x14ac:dyDescent="0.3"/>
    <row r="95" outlineLevel="1" x14ac:dyDescent="0.3"/>
    <row r="96" outlineLevel="1" x14ac:dyDescent="0.3"/>
    <row r="97" outlineLevel="1" x14ac:dyDescent="0.3"/>
    <row r="98" outlineLevel="1" x14ac:dyDescent="0.3"/>
    <row r="99" outlineLevel="1" x14ac:dyDescent="0.3"/>
    <row r="100" outlineLevel="1" x14ac:dyDescent="0.3"/>
    <row r="101" outlineLevel="1" x14ac:dyDescent="0.3"/>
    <row r="102" outlineLevel="1" x14ac:dyDescent="0.3"/>
    <row r="103" outlineLevel="1" x14ac:dyDescent="0.3"/>
    <row r="104" outlineLevel="1" x14ac:dyDescent="0.3"/>
    <row r="105" outlineLevel="1" x14ac:dyDescent="0.3"/>
    <row r="106" outlineLevel="1" x14ac:dyDescent="0.3"/>
    <row r="107" outlineLevel="1" x14ac:dyDescent="0.3"/>
    <row r="108" outlineLevel="1" x14ac:dyDescent="0.3"/>
    <row r="109" outlineLevel="1" x14ac:dyDescent="0.3"/>
    <row r="110" outlineLevel="1" x14ac:dyDescent="0.3"/>
    <row r="111" outlineLevel="1" x14ac:dyDescent="0.3"/>
    <row r="112" outlineLevel="1" x14ac:dyDescent="0.3"/>
    <row r="113" outlineLevel="1" x14ac:dyDescent="0.3"/>
    <row r="114" outlineLevel="1" x14ac:dyDescent="0.3"/>
    <row r="115" outlineLevel="1" x14ac:dyDescent="0.3"/>
    <row r="116" outlineLevel="1" x14ac:dyDescent="0.3"/>
    <row r="117" outlineLevel="1" x14ac:dyDescent="0.3"/>
    <row r="118" outlineLevel="1" x14ac:dyDescent="0.3"/>
    <row r="119" outlineLevel="1" x14ac:dyDescent="0.3"/>
    <row r="120" outlineLevel="1" x14ac:dyDescent="0.3"/>
    <row r="121" outlineLevel="1" x14ac:dyDescent="0.3"/>
    <row r="122" outlineLevel="1" x14ac:dyDescent="0.3"/>
    <row r="123" outlineLevel="1" x14ac:dyDescent="0.3"/>
    <row r="124" outlineLevel="1" x14ac:dyDescent="0.3"/>
    <row r="125" outlineLevel="1" x14ac:dyDescent="0.3"/>
    <row r="126" outlineLevel="1" x14ac:dyDescent="0.3"/>
    <row r="127" outlineLevel="1" x14ac:dyDescent="0.3"/>
    <row r="128" outlineLevel="1" x14ac:dyDescent="0.3"/>
    <row r="129" outlineLevel="1" x14ac:dyDescent="0.3"/>
    <row r="130" outlineLevel="1" x14ac:dyDescent="0.3"/>
    <row r="131" outlineLevel="1" x14ac:dyDescent="0.3"/>
    <row r="132" outlineLevel="1" x14ac:dyDescent="0.3"/>
    <row r="133" outlineLevel="1" x14ac:dyDescent="0.3"/>
    <row r="134" outlineLevel="1" x14ac:dyDescent="0.3"/>
    <row r="135" outlineLevel="1" x14ac:dyDescent="0.3"/>
    <row r="136" outlineLevel="1" x14ac:dyDescent="0.3"/>
    <row r="137" outlineLevel="1" x14ac:dyDescent="0.3"/>
    <row r="138" outlineLevel="1" x14ac:dyDescent="0.3"/>
    <row r="139" outlineLevel="1" x14ac:dyDescent="0.3"/>
    <row r="140" outlineLevel="1" x14ac:dyDescent="0.3"/>
    <row r="141" outlineLevel="1" x14ac:dyDescent="0.3"/>
    <row r="142" outlineLevel="1" x14ac:dyDescent="0.3"/>
    <row r="143" outlineLevel="1" x14ac:dyDescent="0.3"/>
    <row r="144" outlineLevel="1" x14ac:dyDescent="0.3"/>
    <row r="145" outlineLevel="1" x14ac:dyDescent="0.3"/>
    <row r="146" outlineLevel="1" x14ac:dyDescent="0.3"/>
    <row r="147" outlineLevel="1" x14ac:dyDescent="0.3"/>
    <row r="148" outlineLevel="1" x14ac:dyDescent="0.3"/>
    <row r="149" outlineLevel="1" x14ac:dyDescent="0.3"/>
    <row r="150" outlineLevel="1" x14ac:dyDescent="0.3"/>
    <row r="151" outlineLevel="1" x14ac:dyDescent="0.3"/>
    <row r="152" outlineLevel="1" x14ac:dyDescent="0.3"/>
    <row r="153" outlineLevel="1" x14ac:dyDescent="0.3"/>
    <row r="154" outlineLevel="1" x14ac:dyDescent="0.3"/>
    <row r="155" outlineLevel="1" x14ac:dyDescent="0.3"/>
    <row r="156" outlineLevel="1" x14ac:dyDescent="0.3"/>
    <row r="157" outlineLevel="1" x14ac:dyDescent="0.3"/>
    <row r="158" outlineLevel="1" x14ac:dyDescent="0.3"/>
    <row r="159" outlineLevel="1" x14ac:dyDescent="0.3"/>
    <row r="160" outlineLevel="1" x14ac:dyDescent="0.3"/>
    <row r="161" outlineLevel="1" x14ac:dyDescent="0.3"/>
    <row r="162" outlineLevel="1" x14ac:dyDescent="0.3"/>
    <row r="163" outlineLevel="1" x14ac:dyDescent="0.3"/>
    <row r="164" outlineLevel="1" x14ac:dyDescent="0.3"/>
    <row r="165" outlineLevel="1" x14ac:dyDescent="0.3"/>
    <row r="166" outlineLevel="1" x14ac:dyDescent="0.3"/>
    <row r="167" outlineLevel="1" x14ac:dyDescent="0.3"/>
    <row r="168" outlineLevel="1" x14ac:dyDescent="0.3"/>
    <row r="169" outlineLevel="1" x14ac:dyDescent="0.3"/>
    <row r="170" outlineLevel="1" x14ac:dyDescent="0.3"/>
    <row r="171" outlineLevel="1" x14ac:dyDescent="0.3"/>
    <row r="172" outlineLevel="1" x14ac:dyDescent="0.3"/>
    <row r="173" outlineLevel="1" x14ac:dyDescent="0.3"/>
    <row r="174" outlineLevel="1" x14ac:dyDescent="0.3"/>
    <row r="175" outlineLevel="1" x14ac:dyDescent="0.3"/>
    <row r="176" outlineLevel="1" x14ac:dyDescent="0.3"/>
    <row r="177" outlineLevel="1" x14ac:dyDescent="0.3"/>
    <row r="178" outlineLevel="1" x14ac:dyDescent="0.3"/>
    <row r="179" outlineLevel="1" x14ac:dyDescent="0.3"/>
    <row r="180" outlineLevel="1" x14ac:dyDescent="0.3"/>
    <row r="181" outlineLevel="1" x14ac:dyDescent="0.3"/>
    <row r="182" outlineLevel="1" x14ac:dyDescent="0.3"/>
    <row r="183" outlineLevel="1" x14ac:dyDescent="0.3"/>
    <row r="184" outlineLevel="1" x14ac:dyDescent="0.3"/>
    <row r="185" outlineLevel="1" x14ac:dyDescent="0.3"/>
    <row r="186" outlineLevel="1" x14ac:dyDescent="0.3"/>
    <row r="187" outlineLevel="1" x14ac:dyDescent="0.3"/>
    <row r="188" outlineLevel="1" x14ac:dyDescent="0.3"/>
    <row r="189" outlineLevel="1" x14ac:dyDescent="0.3"/>
    <row r="190" outlineLevel="1" x14ac:dyDescent="0.3"/>
    <row r="191" outlineLevel="1" x14ac:dyDescent="0.3"/>
    <row r="192" outlineLevel="1" x14ac:dyDescent="0.3"/>
    <row r="193" outlineLevel="1" x14ac:dyDescent="0.3"/>
    <row r="194" outlineLevel="1" x14ac:dyDescent="0.3"/>
    <row r="195" outlineLevel="1" x14ac:dyDescent="0.3"/>
    <row r="196" outlineLevel="1" x14ac:dyDescent="0.3"/>
    <row r="197" outlineLevel="1" x14ac:dyDescent="0.3"/>
    <row r="198" outlineLevel="1" x14ac:dyDescent="0.3"/>
    <row r="199" outlineLevel="1" x14ac:dyDescent="0.3"/>
    <row r="200" outlineLevel="1" x14ac:dyDescent="0.3"/>
    <row r="201" outlineLevel="1" x14ac:dyDescent="0.3"/>
    <row r="202" outlineLevel="1" x14ac:dyDescent="0.3"/>
    <row r="203" outlineLevel="1" x14ac:dyDescent="0.3"/>
    <row r="204" outlineLevel="1" x14ac:dyDescent="0.3"/>
    <row r="205" outlineLevel="1" x14ac:dyDescent="0.3"/>
    <row r="206" outlineLevel="1" x14ac:dyDescent="0.3"/>
    <row r="207" outlineLevel="1" x14ac:dyDescent="0.3"/>
    <row r="208" outlineLevel="1" x14ac:dyDescent="0.3"/>
    <row r="209" outlineLevel="1" x14ac:dyDescent="0.3"/>
    <row r="210" outlineLevel="1" x14ac:dyDescent="0.3"/>
    <row r="211" outlineLevel="1" x14ac:dyDescent="0.3"/>
    <row r="212" outlineLevel="1" x14ac:dyDescent="0.3"/>
    <row r="213" outlineLevel="1" x14ac:dyDescent="0.3"/>
    <row r="214" outlineLevel="1" x14ac:dyDescent="0.3"/>
    <row r="215" outlineLevel="1" x14ac:dyDescent="0.3"/>
    <row r="216" outlineLevel="1" x14ac:dyDescent="0.3"/>
    <row r="217" outlineLevel="1" x14ac:dyDescent="0.3"/>
    <row r="218" outlineLevel="1" x14ac:dyDescent="0.3"/>
    <row r="219" outlineLevel="1" x14ac:dyDescent="0.3"/>
    <row r="220" outlineLevel="1" x14ac:dyDescent="0.3"/>
    <row r="221" outlineLevel="1" x14ac:dyDescent="0.3"/>
    <row r="222" outlineLevel="1" x14ac:dyDescent="0.3"/>
    <row r="223" outlineLevel="1" x14ac:dyDescent="0.3"/>
    <row r="224" outlineLevel="1" x14ac:dyDescent="0.3"/>
    <row r="225" outlineLevel="1" x14ac:dyDescent="0.3"/>
    <row r="226" outlineLevel="1" x14ac:dyDescent="0.3"/>
    <row r="227" outlineLevel="1" x14ac:dyDescent="0.3"/>
    <row r="228" outlineLevel="1" x14ac:dyDescent="0.3"/>
    <row r="229" outlineLevel="1" x14ac:dyDescent="0.3"/>
    <row r="230" outlineLevel="1" x14ac:dyDescent="0.3"/>
    <row r="231" outlineLevel="1" x14ac:dyDescent="0.3"/>
    <row r="232" outlineLevel="1" x14ac:dyDescent="0.3"/>
    <row r="233" outlineLevel="1" x14ac:dyDescent="0.3"/>
    <row r="234" outlineLevel="1" x14ac:dyDescent="0.3"/>
    <row r="235" outlineLevel="1" x14ac:dyDescent="0.3"/>
    <row r="236" outlineLevel="1" x14ac:dyDescent="0.3"/>
    <row r="237" outlineLevel="1" x14ac:dyDescent="0.3"/>
    <row r="238" outlineLevel="1" x14ac:dyDescent="0.3"/>
    <row r="239" outlineLevel="1" x14ac:dyDescent="0.3"/>
    <row r="240" outlineLevel="1" x14ac:dyDescent="0.3"/>
    <row r="241" outlineLevel="1" x14ac:dyDescent="0.3"/>
    <row r="242" outlineLevel="1" x14ac:dyDescent="0.3"/>
    <row r="243" outlineLevel="1" x14ac:dyDescent="0.3"/>
    <row r="244" outlineLevel="1" x14ac:dyDescent="0.3"/>
    <row r="245" outlineLevel="1" x14ac:dyDescent="0.3"/>
    <row r="246" outlineLevel="1" x14ac:dyDescent="0.3"/>
    <row r="247" outlineLevel="1" x14ac:dyDescent="0.3"/>
    <row r="248" outlineLevel="1" x14ac:dyDescent="0.3"/>
    <row r="249" outlineLevel="1" x14ac:dyDescent="0.3"/>
    <row r="250" outlineLevel="1" x14ac:dyDescent="0.3"/>
    <row r="251" outlineLevel="1" x14ac:dyDescent="0.3"/>
    <row r="252" outlineLevel="1" x14ac:dyDescent="0.3"/>
    <row r="253" outlineLevel="1" x14ac:dyDescent="0.3"/>
    <row r="254" outlineLevel="1" x14ac:dyDescent="0.3"/>
    <row r="255" outlineLevel="1" x14ac:dyDescent="0.3"/>
    <row r="256" outlineLevel="1" x14ac:dyDescent="0.3"/>
    <row r="257" outlineLevel="1" x14ac:dyDescent="0.3"/>
    <row r="258" outlineLevel="1" x14ac:dyDescent="0.3"/>
    <row r="259" outlineLevel="1" x14ac:dyDescent="0.3"/>
    <row r="260" outlineLevel="1" x14ac:dyDescent="0.3"/>
    <row r="261" outlineLevel="1" x14ac:dyDescent="0.3"/>
    <row r="262" outlineLevel="1" x14ac:dyDescent="0.3"/>
    <row r="263" outlineLevel="1" x14ac:dyDescent="0.3"/>
    <row r="264" outlineLevel="1" x14ac:dyDescent="0.3"/>
    <row r="265" outlineLevel="1" x14ac:dyDescent="0.3"/>
    <row r="266" outlineLevel="1" x14ac:dyDescent="0.3"/>
    <row r="267" outlineLevel="1" x14ac:dyDescent="0.3"/>
    <row r="268" outlineLevel="1" x14ac:dyDescent="0.3"/>
    <row r="269" outlineLevel="1" x14ac:dyDescent="0.3"/>
    <row r="270" outlineLevel="1" x14ac:dyDescent="0.3"/>
    <row r="271" outlineLevel="1" x14ac:dyDescent="0.3"/>
    <row r="272" outlineLevel="1" x14ac:dyDescent="0.3"/>
    <row r="273" spans="10:11" outlineLevel="1" x14ac:dyDescent="0.3"/>
    <row r="274" spans="10:11" outlineLevel="1" x14ac:dyDescent="0.3"/>
    <row r="275" spans="10:11" outlineLevel="1" x14ac:dyDescent="0.3"/>
    <row r="276" spans="10:11" outlineLevel="1" x14ac:dyDescent="0.3"/>
    <row r="277" spans="10:11" outlineLevel="1" x14ac:dyDescent="0.3"/>
    <row r="278" spans="10:11" outlineLevel="1" x14ac:dyDescent="0.3"/>
    <row r="279" spans="10:11" outlineLevel="1" x14ac:dyDescent="0.3">
      <c r="J279" s="48"/>
      <c r="K279" s="2"/>
    </row>
    <row r="280" spans="10:11" outlineLevel="1" x14ac:dyDescent="0.3"/>
    <row r="281" spans="10:11" outlineLevel="1" x14ac:dyDescent="0.3"/>
    <row r="282" spans="10:11" outlineLevel="1" x14ac:dyDescent="0.3"/>
    <row r="283" spans="10:11" outlineLevel="1" x14ac:dyDescent="0.3"/>
    <row r="284" spans="10:11" outlineLevel="1" x14ac:dyDescent="0.3"/>
    <row r="285" spans="10:11" outlineLevel="1" x14ac:dyDescent="0.3"/>
    <row r="286" spans="10:11" outlineLevel="1" x14ac:dyDescent="0.3"/>
    <row r="287" spans="10:11" outlineLevel="1" x14ac:dyDescent="0.3"/>
    <row r="288" spans="10:11" outlineLevel="1" x14ac:dyDescent="0.3"/>
    <row r="289" outlineLevel="1" x14ac:dyDescent="0.3"/>
    <row r="290" outlineLevel="1" x14ac:dyDescent="0.3"/>
    <row r="291" outlineLevel="1" x14ac:dyDescent="0.3"/>
    <row r="292" outlineLevel="1" x14ac:dyDescent="0.3"/>
    <row r="293" outlineLevel="1" x14ac:dyDescent="0.3"/>
    <row r="294" outlineLevel="1" x14ac:dyDescent="0.3"/>
    <row r="295" outlineLevel="1" x14ac:dyDescent="0.3"/>
    <row r="296" outlineLevel="1" x14ac:dyDescent="0.3"/>
    <row r="297" outlineLevel="1" x14ac:dyDescent="0.3"/>
    <row r="298" outlineLevel="1" x14ac:dyDescent="0.3"/>
    <row r="299" outlineLevel="1" x14ac:dyDescent="0.3"/>
    <row r="300" outlineLevel="1" x14ac:dyDescent="0.3"/>
    <row r="301" outlineLevel="1" x14ac:dyDescent="0.3"/>
    <row r="302" outlineLevel="1" x14ac:dyDescent="0.3"/>
    <row r="303" outlineLevel="1" x14ac:dyDescent="0.3"/>
    <row r="304" outlineLevel="1" x14ac:dyDescent="0.3"/>
    <row r="305" spans="1:9" ht="14.4" x14ac:dyDescent="0.3">
      <c r="A305" s="90"/>
      <c r="F305" s="92"/>
      <c r="G305" s="92"/>
      <c r="H305" s="92"/>
      <c r="I305" s="92"/>
    </row>
    <row r="307" spans="1:9" x14ac:dyDescent="0.3">
      <c r="A307" s="190"/>
      <c r="B307" s="183"/>
      <c r="C307" s="183"/>
      <c r="D307" s="183"/>
      <c r="E307" s="183"/>
      <c r="F307" s="183"/>
      <c r="G307" s="183"/>
      <c r="H307" s="183"/>
      <c r="I307" s="183"/>
    </row>
  </sheetData>
  <mergeCells count="5">
    <mergeCell ref="A1:I1"/>
    <mergeCell ref="A2:I2"/>
    <mergeCell ref="A3:I3"/>
    <mergeCell ref="A4:I4"/>
    <mergeCell ref="A307:I30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C3C7B-108C-4744-8DC8-9A5F51F36756}">
  <dimension ref="A1:I198"/>
  <sheetViews>
    <sheetView zoomScale="85" zoomScaleNormal="85" workbookViewId="0">
      <selection activeCell="B6" sqref="B6"/>
    </sheetView>
  </sheetViews>
  <sheetFormatPr baseColWidth="10" defaultRowHeight="13.8" outlineLevelRow="2" x14ac:dyDescent="0.3"/>
  <cols>
    <col min="1" max="1" width="29.33203125" bestFit="1" customWidth="1"/>
    <col min="2" max="2" width="22.21875" bestFit="1" customWidth="1"/>
    <col min="3" max="3" width="19.44140625" bestFit="1" customWidth="1"/>
    <col min="4" max="4" width="14.44140625" bestFit="1" customWidth="1"/>
    <col min="5" max="5" width="30" customWidth="1"/>
    <col min="6" max="9" width="20" style="165" customWidth="1"/>
  </cols>
  <sheetData>
    <row r="1" spans="1:9" ht="38.4" x14ac:dyDescent="0.3">
      <c r="A1" s="192"/>
      <c r="B1" s="183"/>
      <c r="C1" s="183"/>
      <c r="D1" s="183"/>
      <c r="E1" s="183"/>
      <c r="F1" s="183"/>
      <c r="G1" s="183"/>
      <c r="H1" s="183"/>
      <c r="I1" s="183"/>
    </row>
    <row r="2" spans="1:9" ht="18" x14ac:dyDescent="0.3">
      <c r="A2" s="193"/>
      <c r="B2" s="183"/>
      <c r="C2" s="183"/>
      <c r="D2" s="183"/>
      <c r="E2" s="183"/>
      <c r="F2" s="183"/>
      <c r="G2" s="183"/>
      <c r="H2" s="183"/>
      <c r="I2" s="183"/>
    </row>
    <row r="3" spans="1:9" ht="18" x14ac:dyDescent="0.3">
      <c r="A3" s="193"/>
      <c r="B3" s="183"/>
      <c r="C3" s="183"/>
      <c r="D3" s="183"/>
      <c r="E3" s="183"/>
      <c r="F3" s="183"/>
      <c r="G3" s="183"/>
      <c r="H3" s="183"/>
      <c r="I3" s="183"/>
    </row>
    <row r="4" spans="1:9" ht="18" x14ac:dyDescent="0.3">
      <c r="A4" s="193"/>
      <c r="B4" s="183"/>
      <c r="C4" s="183"/>
      <c r="D4" s="183"/>
      <c r="E4" s="183"/>
      <c r="F4" s="183"/>
      <c r="G4" s="183"/>
      <c r="H4" s="183"/>
      <c r="I4" s="183"/>
    </row>
    <row r="5" spans="1:9" ht="15.6" x14ac:dyDescent="0.3">
      <c r="A5" s="163"/>
      <c r="B5" s="163"/>
      <c r="C5" s="163"/>
      <c r="D5" s="163"/>
      <c r="E5" s="163"/>
      <c r="F5" s="164"/>
      <c r="G5" s="164"/>
      <c r="H5" s="164"/>
      <c r="I5" s="164"/>
    </row>
    <row r="6" spans="1:9" outlineLevel="2" x14ac:dyDescent="0.3"/>
    <row r="7" spans="1:9" outlineLevel="2" x14ac:dyDescent="0.3"/>
    <row r="8" spans="1:9" outlineLevel="2" x14ac:dyDescent="0.3"/>
    <row r="9" spans="1:9" outlineLevel="2" x14ac:dyDescent="0.3"/>
    <row r="10" spans="1:9" outlineLevel="2" x14ac:dyDescent="0.3"/>
    <row r="11" spans="1:9" outlineLevel="2" x14ac:dyDescent="0.3"/>
    <row r="12" spans="1:9" outlineLevel="2" x14ac:dyDescent="0.3"/>
    <row r="13" spans="1:9" outlineLevel="2" x14ac:dyDescent="0.3"/>
    <row r="14" spans="1:9" outlineLevel="2" x14ac:dyDescent="0.3"/>
    <row r="15" spans="1:9" outlineLevel="2" x14ac:dyDescent="0.3"/>
    <row r="16" spans="1:9" outlineLevel="2" x14ac:dyDescent="0.3"/>
    <row r="17" outlineLevel="2" x14ac:dyDescent="0.3"/>
    <row r="18" outlineLevel="2" x14ac:dyDescent="0.3"/>
    <row r="19" outlineLevel="2" x14ac:dyDescent="0.3"/>
    <row r="20" outlineLevel="2" x14ac:dyDescent="0.3"/>
    <row r="21" outlineLevel="2" x14ac:dyDescent="0.3"/>
    <row r="22" outlineLevel="2" x14ac:dyDescent="0.3"/>
    <row r="23" outlineLevel="2" x14ac:dyDescent="0.3"/>
    <row r="24" outlineLevel="2" x14ac:dyDescent="0.3"/>
    <row r="25" outlineLevel="2" x14ac:dyDescent="0.3"/>
    <row r="26" outlineLevel="2" x14ac:dyDescent="0.3"/>
    <row r="27" outlineLevel="2" x14ac:dyDescent="0.3"/>
    <row r="28" outlineLevel="2" x14ac:dyDescent="0.3"/>
    <row r="29" outlineLevel="2" x14ac:dyDescent="0.3"/>
    <row r="30" outlineLevel="2" x14ac:dyDescent="0.3"/>
    <row r="31" outlineLevel="2" x14ac:dyDescent="0.3"/>
    <row r="32" outlineLevel="2" x14ac:dyDescent="0.3"/>
    <row r="33" outlineLevel="2" x14ac:dyDescent="0.3"/>
    <row r="34" outlineLevel="2" x14ac:dyDescent="0.3"/>
    <row r="35" outlineLevel="2" x14ac:dyDescent="0.3"/>
    <row r="36" outlineLevel="2" x14ac:dyDescent="0.3"/>
    <row r="37" outlineLevel="2" x14ac:dyDescent="0.3"/>
    <row r="38" outlineLevel="2" x14ac:dyDescent="0.3"/>
    <row r="39" outlineLevel="2" x14ac:dyDescent="0.3"/>
    <row r="40" outlineLevel="2" x14ac:dyDescent="0.3"/>
    <row r="41" outlineLevel="2" x14ac:dyDescent="0.3"/>
    <row r="42" outlineLevel="2" x14ac:dyDescent="0.3"/>
    <row r="43" outlineLevel="2" x14ac:dyDescent="0.3"/>
    <row r="44" outlineLevel="2" x14ac:dyDescent="0.3"/>
    <row r="45" outlineLevel="2" x14ac:dyDescent="0.3"/>
    <row r="46" outlineLevel="2" x14ac:dyDescent="0.3"/>
    <row r="47" outlineLevel="2" x14ac:dyDescent="0.3"/>
    <row r="48" outlineLevel="2" x14ac:dyDescent="0.3"/>
    <row r="49" outlineLevel="2" x14ac:dyDescent="0.3"/>
    <row r="50" outlineLevel="2" x14ac:dyDescent="0.3"/>
    <row r="51" outlineLevel="2" x14ac:dyDescent="0.3"/>
    <row r="52" outlineLevel="2" x14ac:dyDescent="0.3"/>
    <row r="53" outlineLevel="2" x14ac:dyDescent="0.3"/>
    <row r="54" outlineLevel="2" x14ac:dyDescent="0.3"/>
    <row r="55" outlineLevel="2" x14ac:dyDescent="0.3"/>
    <row r="56" outlineLevel="2" x14ac:dyDescent="0.3"/>
    <row r="57" outlineLevel="2" x14ac:dyDescent="0.3"/>
    <row r="58" outlineLevel="2" x14ac:dyDescent="0.3"/>
    <row r="59" outlineLevel="2" x14ac:dyDescent="0.3"/>
    <row r="60" outlineLevel="2" x14ac:dyDescent="0.3"/>
    <row r="61" outlineLevel="2" x14ac:dyDescent="0.3"/>
    <row r="62" outlineLevel="2" x14ac:dyDescent="0.3"/>
    <row r="63" outlineLevel="2" x14ac:dyDescent="0.3"/>
    <row r="64" outlineLevel="2" x14ac:dyDescent="0.3"/>
    <row r="65" outlineLevel="2" x14ac:dyDescent="0.3"/>
    <row r="66" outlineLevel="2" x14ac:dyDescent="0.3"/>
    <row r="67" outlineLevel="2" x14ac:dyDescent="0.3"/>
    <row r="68" outlineLevel="2" x14ac:dyDescent="0.3"/>
    <row r="69" outlineLevel="2" x14ac:dyDescent="0.3"/>
    <row r="70" outlineLevel="2" x14ac:dyDescent="0.3"/>
    <row r="71" outlineLevel="2" x14ac:dyDescent="0.3"/>
    <row r="72" outlineLevel="2" x14ac:dyDescent="0.3"/>
    <row r="73" outlineLevel="2" x14ac:dyDescent="0.3"/>
    <row r="74" outlineLevel="2" x14ac:dyDescent="0.3"/>
    <row r="75" outlineLevel="2" x14ac:dyDescent="0.3"/>
    <row r="76" outlineLevel="2" x14ac:dyDescent="0.3"/>
    <row r="77" outlineLevel="2" x14ac:dyDescent="0.3"/>
    <row r="78" outlineLevel="2" x14ac:dyDescent="0.3"/>
    <row r="79" outlineLevel="2" x14ac:dyDescent="0.3"/>
    <row r="80" outlineLevel="2" x14ac:dyDescent="0.3"/>
    <row r="81" outlineLevel="2" x14ac:dyDescent="0.3"/>
    <row r="82" outlineLevel="2" x14ac:dyDescent="0.3"/>
    <row r="83" outlineLevel="2" x14ac:dyDescent="0.3"/>
    <row r="84" outlineLevel="2" x14ac:dyDescent="0.3"/>
    <row r="85" outlineLevel="2" x14ac:dyDescent="0.3"/>
    <row r="86" outlineLevel="2" x14ac:dyDescent="0.3"/>
    <row r="87" outlineLevel="2" x14ac:dyDescent="0.3"/>
    <row r="88" outlineLevel="2" x14ac:dyDescent="0.3"/>
    <row r="89" outlineLevel="2" x14ac:dyDescent="0.3"/>
    <row r="90" outlineLevel="2" x14ac:dyDescent="0.3"/>
    <row r="91" outlineLevel="2" x14ac:dyDescent="0.3"/>
    <row r="92" outlineLevel="2" x14ac:dyDescent="0.3"/>
    <row r="93" outlineLevel="2" x14ac:dyDescent="0.3"/>
    <row r="94" outlineLevel="2" x14ac:dyDescent="0.3"/>
    <row r="95" outlineLevel="2" x14ac:dyDescent="0.3"/>
    <row r="96" outlineLevel="2" x14ac:dyDescent="0.3"/>
    <row r="97" spans="1:9" ht="14.4" outlineLevel="1" x14ac:dyDescent="0.3">
      <c r="A97" s="166"/>
      <c r="F97" s="167"/>
      <c r="G97" s="167"/>
      <c r="H97" s="167"/>
      <c r="I97" s="167"/>
    </row>
    <row r="98" spans="1:9" outlineLevel="2" x14ac:dyDescent="0.3"/>
    <row r="99" spans="1:9" outlineLevel="2" x14ac:dyDescent="0.3"/>
    <row r="100" spans="1:9" outlineLevel="2" x14ac:dyDescent="0.3"/>
    <row r="101" spans="1:9" outlineLevel="2" x14ac:dyDescent="0.3"/>
    <row r="102" spans="1:9" outlineLevel="2" x14ac:dyDescent="0.3"/>
    <row r="103" spans="1:9" outlineLevel="2" x14ac:dyDescent="0.3"/>
    <row r="104" spans="1:9" outlineLevel="2" x14ac:dyDescent="0.3"/>
    <row r="105" spans="1:9" outlineLevel="2" x14ac:dyDescent="0.3"/>
    <row r="106" spans="1:9" outlineLevel="2" x14ac:dyDescent="0.3"/>
    <row r="107" spans="1:9" outlineLevel="2" x14ac:dyDescent="0.3"/>
    <row r="108" spans="1:9" outlineLevel="2" x14ac:dyDescent="0.3"/>
    <row r="109" spans="1:9" outlineLevel="2" x14ac:dyDescent="0.3"/>
    <row r="110" spans="1:9" outlineLevel="2" x14ac:dyDescent="0.3"/>
    <row r="111" spans="1:9" outlineLevel="2" x14ac:dyDescent="0.3"/>
    <row r="112" spans="1:9" outlineLevel="2" x14ac:dyDescent="0.3"/>
    <row r="113" outlineLevel="2" x14ac:dyDescent="0.3"/>
    <row r="114" outlineLevel="2" x14ac:dyDescent="0.3"/>
    <row r="115" outlineLevel="2" x14ac:dyDescent="0.3"/>
    <row r="116" outlineLevel="2" x14ac:dyDescent="0.3"/>
    <row r="117" outlineLevel="2" x14ac:dyDescent="0.3"/>
    <row r="118" outlineLevel="2" x14ac:dyDescent="0.3"/>
    <row r="119" outlineLevel="2" x14ac:dyDescent="0.3"/>
    <row r="120" outlineLevel="2" x14ac:dyDescent="0.3"/>
    <row r="121" outlineLevel="2" x14ac:dyDescent="0.3"/>
    <row r="122" outlineLevel="2" x14ac:dyDescent="0.3"/>
    <row r="123" outlineLevel="2" x14ac:dyDescent="0.3"/>
    <row r="124" outlineLevel="2" x14ac:dyDescent="0.3"/>
    <row r="125" outlineLevel="2" x14ac:dyDescent="0.3"/>
    <row r="126" outlineLevel="2" x14ac:dyDescent="0.3"/>
    <row r="127" outlineLevel="2" x14ac:dyDescent="0.3"/>
    <row r="128" outlineLevel="2" x14ac:dyDescent="0.3"/>
    <row r="129" outlineLevel="2" x14ac:dyDescent="0.3"/>
    <row r="130" outlineLevel="2" x14ac:dyDescent="0.3"/>
    <row r="131" outlineLevel="2" x14ac:dyDescent="0.3"/>
    <row r="132" outlineLevel="2" x14ac:dyDescent="0.3"/>
    <row r="133" outlineLevel="2" x14ac:dyDescent="0.3"/>
    <row r="134" outlineLevel="2" x14ac:dyDescent="0.3"/>
    <row r="135" outlineLevel="2" x14ac:dyDescent="0.3"/>
    <row r="136" outlineLevel="2" x14ac:dyDescent="0.3"/>
    <row r="137" outlineLevel="2" x14ac:dyDescent="0.3"/>
    <row r="138" outlineLevel="2" x14ac:dyDescent="0.3"/>
    <row r="139" outlineLevel="2" x14ac:dyDescent="0.3"/>
    <row r="140" outlineLevel="2" x14ac:dyDescent="0.3"/>
    <row r="141" outlineLevel="2" x14ac:dyDescent="0.3"/>
    <row r="142" outlineLevel="2" x14ac:dyDescent="0.3"/>
    <row r="143" outlineLevel="2" x14ac:dyDescent="0.3"/>
    <row r="144" outlineLevel="2" x14ac:dyDescent="0.3"/>
    <row r="145" outlineLevel="2" x14ac:dyDescent="0.3"/>
    <row r="146" outlineLevel="2" x14ac:dyDescent="0.3"/>
    <row r="147" outlineLevel="2" x14ac:dyDescent="0.3"/>
    <row r="148" outlineLevel="2" x14ac:dyDescent="0.3"/>
    <row r="149" outlineLevel="2" x14ac:dyDescent="0.3"/>
    <row r="150" outlineLevel="2" x14ac:dyDescent="0.3"/>
    <row r="151" outlineLevel="2" x14ac:dyDescent="0.3"/>
    <row r="152" outlineLevel="2" x14ac:dyDescent="0.3"/>
    <row r="153" outlineLevel="2" x14ac:dyDescent="0.3"/>
    <row r="154" outlineLevel="2" x14ac:dyDescent="0.3"/>
    <row r="155" outlineLevel="2" x14ac:dyDescent="0.3"/>
    <row r="156" outlineLevel="2" x14ac:dyDescent="0.3"/>
    <row r="157" outlineLevel="2" x14ac:dyDescent="0.3"/>
    <row r="158" outlineLevel="2" x14ac:dyDescent="0.3"/>
    <row r="159" outlineLevel="2" x14ac:dyDescent="0.3"/>
    <row r="160" outlineLevel="2" x14ac:dyDescent="0.3"/>
    <row r="161" outlineLevel="2" x14ac:dyDescent="0.3"/>
    <row r="162" outlineLevel="2" x14ac:dyDescent="0.3"/>
    <row r="163" outlineLevel="2" x14ac:dyDescent="0.3"/>
    <row r="164" outlineLevel="2" x14ac:dyDescent="0.3"/>
    <row r="165" outlineLevel="2" x14ac:dyDescent="0.3"/>
    <row r="166" outlineLevel="2" x14ac:dyDescent="0.3"/>
    <row r="167" outlineLevel="2" x14ac:dyDescent="0.3"/>
    <row r="168" outlineLevel="2" x14ac:dyDescent="0.3"/>
    <row r="169" outlineLevel="2" x14ac:dyDescent="0.3"/>
    <row r="170" outlineLevel="2" x14ac:dyDescent="0.3"/>
    <row r="171" outlineLevel="2" x14ac:dyDescent="0.3"/>
    <row r="172" outlineLevel="2" x14ac:dyDescent="0.3"/>
    <row r="173" outlineLevel="2" x14ac:dyDescent="0.3"/>
    <row r="174" outlineLevel="2" x14ac:dyDescent="0.3"/>
    <row r="175" outlineLevel="2" x14ac:dyDescent="0.3"/>
    <row r="176" outlineLevel="2" x14ac:dyDescent="0.3"/>
    <row r="177" outlineLevel="2" x14ac:dyDescent="0.3"/>
    <row r="178" outlineLevel="2" x14ac:dyDescent="0.3"/>
    <row r="179" outlineLevel="2" x14ac:dyDescent="0.3"/>
    <row r="180" outlineLevel="2" x14ac:dyDescent="0.3"/>
    <row r="181" outlineLevel="2" x14ac:dyDescent="0.3"/>
    <row r="182" outlineLevel="2" x14ac:dyDescent="0.3"/>
    <row r="183" outlineLevel="2" x14ac:dyDescent="0.3"/>
    <row r="184" outlineLevel="2" x14ac:dyDescent="0.3"/>
    <row r="185" outlineLevel="2" x14ac:dyDescent="0.3"/>
    <row r="186" outlineLevel="2" x14ac:dyDescent="0.3"/>
    <row r="187" outlineLevel="2" x14ac:dyDescent="0.3"/>
    <row r="188" outlineLevel="2" x14ac:dyDescent="0.3"/>
    <row r="189" outlineLevel="2" x14ac:dyDescent="0.3"/>
    <row r="190" outlineLevel="2" x14ac:dyDescent="0.3"/>
    <row r="191" outlineLevel="2" x14ac:dyDescent="0.3"/>
    <row r="192" outlineLevel="2" x14ac:dyDescent="0.3"/>
    <row r="193" spans="1:9" outlineLevel="2" x14ac:dyDescent="0.3"/>
    <row r="194" spans="1:9" outlineLevel="2" x14ac:dyDescent="0.3"/>
    <row r="195" spans="1:9" ht="14.4" outlineLevel="1" x14ac:dyDescent="0.3">
      <c r="A195" s="166"/>
      <c r="F195" s="167"/>
      <c r="G195" s="167"/>
      <c r="H195" s="167"/>
      <c r="I195" s="167"/>
    </row>
    <row r="196" spans="1:9" ht="14.4" x14ac:dyDescent="0.3">
      <c r="A196" s="166"/>
      <c r="F196" s="167"/>
      <c r="G196" s="167"/>
      <c r="H196" s="167"/>
      <c r="I196" s="167"/>
    </row>
    <row r="198" spans="1:9" x14ac:dyDescent="0.3">
      <c r="A198" s="191"/>
      <c r="B198" s="183"/>
      <c r="C198" s="183"/>
      <c r="D198" s="183"/>
      <c r="E198" s="183"/>
      <c r="F198" s="183"/>
      <c r="G198" s="183"/>
      <c r="H198" s="183"/>
      <c r="I198" s="183"/>
    </row>
  </sheetData>
  <mergeCells count="5">
    <mergeCell ref="A198:I198"/>
    <mergeCell ref="A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ESTADO SITUACION FINANCIERA</vt:lpstr>
      <vt:lpstr>ESTADO RESULTADO</vt:lpstr>
      <vt:lpstr>balance diciembre 2022</vt:lpstr>
      <vt:lpstr>balance diciembre 2021</vt:lpstr>
      <vt:lpstr>bal tercero</vt:lpstr>
      <vt:lpstr>PRESUPUESTO</vt:lpstr>
      <vt:lpstr>cxc</vt:lpstr>
      <vt:lpstr>cxp</vt:lpstr>
      <vt:lpstr>'ESTADO RESULTADO'!Área_de_impresión</vt:lpstr>
      <vt:lpstr>'ESTADO SITUACION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valderrama</dc:creator>
  <cp:lastModifiedBy>ivan valderrama</cp:lastModifiedBy>
  <cp:lastPrinted>2022-03-31T22:06:05Z</cp:lastPrinted>
  <dcterms:created xsi:type="dcterms:W3CDTF">2021-09-09T22:19:52Z</dcterms:created>
  <dcterms:modified xsi:type="dcterms:W3CDTF">2023-02-10T15:40:08Z</dcterms:modified>
</cp:coreProperties>
</file>